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Regulierungsmanagement\Messstellenbetreiber MsbG\Digitales Messwesen\Preisblatt Digitales Messwesen 2020\"/>
    </mc:Choice>
  </mc:AlternateContent>
  <xr:revisionPtr revIDLastSave="0" documentId="13_ncr:1_{A791CDDA-08D0-49C3-8890-EA63F3022523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Vorwort" sheetId="2" state="hidden" r:id="rId1"/>
    <sheet name="Vorwort II" sheetId="8" state="hidden" r:id="rId2"/>
    <sheet name="Setup" sheetId="13" r:id="rId3"/>
    <sheet name="PB-Standard_AN" sheetId="1" r:id="rId4"/>
    <sheet name="PB-Standard_NB" sheetId="9" r:id="rId5"/>
    <sheet name="PB-Zusatzleistungen" sheetId="10" r:id="rId6"/>
    <sheet name="elektronisches_Preisblatt" sheetId="12" r:id="rId7"/>
  </sheets>
  <definedNames>
    <definedName name="_Toc138245881" localSheetId="6">elektronisches_Preisblatt!$B$8</definedName>
    <definedName name="_xlnm.Print_Area" localSheetId="3">'PB-Standard_AN'!$B$2:$P$50</definedName>
    <definedName name="_xlnm.Print_Area" localSheetId="4">'PB-Standard_NB'!$B$2:$P$48</definedName>
    <definedName name="_xlnm.Print_Area" localSheetId="5">'PB-Zusatzleistungen'!$B$2:$P$60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2" l="1"/>
  <c r="C3" i="12"/>
  <c r="E3" i="10"/>
  <c r="E3" i="9"/>
  <c r="E3" i="1"/>
  <c r="D7" i="13"/>
  <c r="N56" i="10"/>
  <c r="N55" i="10"/>
  <c r="N54" i="10"/>
  <c r="N53" i="10"/>
  <c r="N52" i="10"/>
  <c r="K56" i="10"/>
  <c r="K55" i="10"/>
  <c r="K54" i="10"/>
  <c r="K53" i="10"/>
  <c r="K52" i="10"/>
  <c r="H56" i="10"/>
  <c r="H55" i="10"/>
  <c r="H54" i="10"/>
  <c r="H53" i="10"/>
  <c r="H52" i="10"/>
  <c r="O50" i="10"/>
  <c r="O48" i="10"/>
  <c r="O46" i="10"/>
  <c r="O44" i="10"/>
  <c r="O42" i="10"/>
  <c r="L50" i="10"/>
  <c r="L48" i="10"/>
  <c r="L46" i="10"/>
  <c r="L44" i="10"/>
  <c r="L42" i="10"/>
  <c r="I50" i="10"/>
  <c r="I48" i="10"/>
  <c r="I46" i="10"/>
  <c r="I44" i="10"/>
  <c r="I42" i="10"/>
  <c r="O39" i="10" l="1"/>
  <c r="O38" i="10"/>
  <c r="O35" i="10"/>
  <c r="O33" i="10"/>
  <c r="L39" i="10"/>
  <c r="L38" i="10"/>
  <c r="L35" i="10"/>
  <c r="L33" i="10"/>
  <c r="I39" i="10"/>
  <c r="I38" i="10"/>
  <c r="I35" i="10"/>
  <c r="I33" i="10"/>
  <c r="I26" i="10"/>
  <c r="O26" i="10"/>
  <c r="O24" i="10"/>
  <c r="O22" i="10"/>
  <c r="O20" i="10"/>
  <c r="O18" i="10"/>
  <c r="O16" i="10"/>
  <c r="L26" i="10"/>
  <c r="L24" i="10"/>
  <c r="L22" i="10"/>
  <c r="L20" i="10"/>
  <c r="L18" i="10"/>
  <c r="L16" i="10"/>
  <c r="I24" i="10"/>
  <c r="I22" i="10"/>
  <c r="I20" i="10"/>
  <c r="I18" i="10"/>
  <c r="I16" i="10"/>
  <c r="N13" i="10"/>
  <c r="K13" i="10"/>
  <c r="O13" i="10"/>
  <c r="L13" i="10"/>
  <c r="N10" i="10"/>
  <c r="K10" i="10"/>
  <c r="H10" i="10"/>
  <c r="N10" i="9"/>
  <c r="K10" i="9"/>
  <c r="H10" i="9"/>
  <c r="N10" i="1"/>
  <c r="N15" i="1" s="1"/>
  <c r="K10" i="1"/>
  <c r="K15" i="1" s="1"/>
  <c r="H10" i="1"/>
  <c r="H15" i="1" s="1"/>
  <c r="O43" i="9"/>
  <c r="O41" i="9"/>
  <c r="O39" i="9"/>
  <c r="L43" i="9"/>
  <c r="L41" i="9"/>
  <c r="L39" i="9"/>
  <c r="O18" i="9"/>
  <c r="L18" i="9"/>
  <c r="I43" i="9"/>
  <c r="I41" i="9"/>
  <c r="I39" i="9"/>
  <c r="I22" i="9"/>
  <c r="I18" i="9"/>
  <c r="O30" i="1"/>
  <c r="O18" i="1"/>
  <c r="L30" i="1"/>
  <c r="L18" i="1"/>
  <c r="O43" i="1"/>
  <c r="L43" i="1"/>
  <c r="I43" i="1"/>
  <c r="O41" i="1"/>
  <c r="L41" i="1"/>
  <c r="O39" i="1"/>
  <c r="L39" i="1"/>
  <c r="I41" i="1"/>
  <c r="I39" i="1"/>
  <c r="I30" i="1"/>
  <c r="I18" i="1"/>
  <c r="O13" i="1"/>
  <c r="L13" i="1"/>
  <c r="I13" i="1"/>
  <c r="D31" i="13"/>
  <c r="E21" i="13"/>
  <c r="E23" i="13" s="1"/>
  <c r="E25" i="13" s="1"/>
  <c r="E27" i="13" s="1"/>
  <c r="E29" i="13" s="1"/>
  <c r="E31" i="13" s="1"/>
  <c r="E33" i="13" s="1"/>
  <c r="E35" i="13" s="1"/>
  <c r="E37" i="13" s="1"/>
  <c r="O36" i="1" s="1"/>
  <c r="I22" i="1" l="1"/>
  <c r="O20" i="9"/>
  <c r="O22" i="9"/>
  <c r="I24" i="1"/>
  <c r="L20" i="9"/>
  <c r="O20" i="1"/>
  <c r="I20" i="9"/>
  <c r="I24" i="9"/>
  <c r="L22" i="9"/>
  <c r="O26" i="9"/>
  <c r="I36" i="1"/>
  <c r="O28" i="9"/>
  <c r="L22" i="1"/>
  <c r="O32" i="9"/>
  <c r="L36" i="1"/>
  <c r="I28" i="1"/>
  <c r="O22" i="1"/>
  <c r="L20" i="1"/>
  <c r="L26" i="9"/>
  <c r="L28" i="9"/>
  <c r="L24" i="1"/>
  <c r="O28" i="1"/>
  <c r="I32" i="9"/>
  <c r="L30" i="9"/>
  <c r="O34" i="9"/>
  <c r="O24" i="9"/>
  <c r="I26" i="9"/>
  <c r="O30" i="9"/>
  <c r="L26" i="1"/>
  <c r="I34" i="9"/>
  <c r="L32" i="9"/>
  <c r="O36" i="9"/>
  <c r="I34" i="1"/>
  <c r="O26" i="1"/>
  <c r="L28" i="1"/>
  <c r="O32" i="1"/>
  <c r="I36" i="9"/>
  <c r="L34" i="9"/>
  <c r="I26" i="1"/>
  <c r="I28" i="9"/>
  <c r="I32" i="1"/>
  <c r="O34" i="1"/>
  <c r="L36" i="9"/>
  <c r="L34" i="1"/>
  <c r="L24" i="9"/>
  <c r="O24" i="1"/>
  <c r="I30" i="9"/>
  <c r="I20" i="1"/>
  <c r="L32" i="1"/>
  <c r="K5" i="10"/>
  <c r="K5" i="9"/>
  <c r="K5" i="1"/>
  <c r="D6" i="13"/>
  <c r="N26" i="10"/>
  <c r="N24" i="10"/>
  <c r="N22" i="10"/>
  <c r="N20" i="10"/>
  <c r="N18" i="10"/>
  <c r="N16" i="10"/>
  <c r="N50" i="10"/>
  <c r="K50" i="10"/>
  <c r="H50" i="10"/>
  <c r="E63" i="12" s="1"/>
  <c r="G63" i="12" s="1"/>
  <c r="H63" i="12" s="1"/>
  <c r="N48" i="10"/>
  <c r="K48" i="10"/>
  <c r="H48" i="10"/>
  <c r="N46" i="10"/>
  <c r="K46" i="10"/>
  <c r="H46" i="10"/>
  <c r="N44" i="10"/>
  <c r="K44" i="10"/>
  <c r="H44" i="10"/>
  <c r="N42" i="10"/>
  <c r="K42" i="10"/>
  <c r="H42" i="10"/>
  <c r="N43" i="9" l="1"/>
  <c r="N41" i="9"/>
  <c r="N39" i="9"/>
  <c r="N36" i="9"/>
  <c r="N34" i="9"/>
  <c r="N32" i="9"/>
  <c r="N30" i="9"/>
  <c r="N28" i="9"/>
  <c r="N26" i="9"/>
  <c r="N24" i="9"/>
  <c r="N22" i="9"/>
  <c r="N20" i="9"/>
  <c r="N18" i="9"/>
  <c r="N13" i="1"/>
  <c r="N30" i="1"/>
  <c r="K30" i="1"/>
  <c r="H30" i="1"/>
  <c r="N18" i="1"/>
  <c r="K18" i="1"/>
  <c r="H18" i="1"/>
  <c r="E62" i="12"/>
  <c r="G62" i="12" s="1"/>
  <c r="H62" i="12" s="1"/>
  <c r="E67" i="12"/>
  <c r="G67" i="12" s="1"/>
  <c r="H67" i="12" s="1"/>
  <c r="E44" i="12" l="1"/>
  <c r="G44" i="12" s="1"/>
  <c r="H44" i="12" s="1"/>
  <c r="E26" i="12"/>
  <c r="G26" i="12" s="1"/>
  <c r="H26" i="12" s="1"/>
  <c r="E60" i="12"/>
  <c r="G60" i="12" s="1"/>
  <c r="H60" i="12" s="1"/>
  <c r="E56" i="12"/>
  <c r="G56" i="12" s="1"/>
  <c r="H56" i="12" s="1"/>
  <c r="E58" i="12"/>
  <c r="G58" i="12" s="1"/>
  <c r="H58" i="12" s="1"/>
  <c r="N35" i="10"/>
  <c r="N33" i="10"/>
  <c r="N39" i="10"/>
  <c r="N38" i="10"/>
  <c r="N43" i="1"/>
  <c r="N41" i="1"/>
  <c r="K43" i="1"/>
  <c r="K41" i="1"/>
  <c r="N36" i="1"/>
  <c r="N34" i="1"/>
  <c r="N32" i="1"/>
  <c r="N28" i="1"/>
  <c r="N26" i="1"/>
  <c r="N24" i="1"/>
  <c r="N22" i="1"/>
  <c r="N39" i="1"/>
  <c r="K39" i="1"/>
  <c r="K36" i="1"/>
  <c r="K34" i="1"/>
  <c r="K32" i="1"/>
  <c r="K28" i="1"/>
  <c r="K26" i="1"/>
  <c r="K24" i="1"/>
  <c r="K22" i="1"/>
  <c r="N20" i="1"/>
  <c r="K20" i="1"/>
  <c r="K39" i="10"/>
  <c r="K38" i="10"/>
  <c r="K35" i="10"/>
  <c r="K33" i="10"/>
  <c r="K26" i="10"/>
  <c r="K24" i="10"/>
  <c r="K22" i="10"/>
  <c r="K20" i="10"/>
  <c r="K18" i="10"/>
  <c r="K16" i="10"/>
  <c r="H39" i="10"/>
  <c r="H38" i="10"/>
  <c r="H33" i="10"/>
  <c r="H35" i="10"/>
  <c r="H26" i="10"/>
  <c r="H24" i="10"/>
  <c r="H22" i="10"/>
  <c r="E65" i="12" s="1"/>
  <c r="G65" i="12" s="1"/>
  <c r="H65" i="12" s="1"/>
  <c r="H20" i="10"/>
  <c r="H18" i="10"/>
  <c r="H16" i="10"/>
  <c r="K13" i="1"/>
  <c r="H13" i="1"/>
  <c r="E46" i="12" s="1"/>
  <c r="G46" i="12" s="1"/>
  <c r="H46" i="12" s="1"/>
  <c r="K43" i="9" l="1"/>
  <c r="K41" i="9"/>
  <c r="K39" i="9"/>
  <c r="K36" i="9"/>
  <c r="H43" i="9"/>
  <c r="E95" i="12" s="1"/>
  <c r="G95" i="12" s="1"/>
  <c r="H95" i="12" s="1"/>
  <c r="H41" i="9"/>
  <c r="E93" i="12" s="1"/>
  <c r="G93" i="12" s="1"/>
  <c r="H93" i="12" s="1"/>
  <c r="H39" i="9"/>
  <c r="E91" i="12" s="1"/>
  <c r="G91" i="12" s="1"/>
  <c r="H91" i="12" s="1"/>
  <c r="H36" i="9"/>
  <c r="E83" i="12" s="1"/>
  <c r="G83" i="12" s="1"/>
  <c r="H83" i="12" s="1"/>
  <c r="K18" i="9"/>
  <c r="H18" i="9"/>
  <c r="E71" i="12" s="1"/>
  <c r="G71" i="12" s="1"/>
  <c r="H71" i="12" s="1"/>
  <c r="N15" i="9"/>
  <c r="K15" i="9"/>
  <c r="H15" i="9"/>
  <c r="H22" i="9" l="1"/>
  <c r="E75" i="12" s="1"/>
  <c r="G75" i="12" s="1"/>
  <c r="H75" i="12" s="1"/>
  <c r="K22" i="9"/>
  <c r="K24" i="9"/>
  <c r="H26" i="9"/>
  <c r="E81" i="12" s="1"/>
  <c r="G81" i="12" s="1"/>
  <c r="H81" i="12" s="1"/>
  <c r="H24" i="9"/>
  <c r="E77" i="12" s="1"/>
  <c r="G77" i="12" s="1"/>
  <c r="H77" i="12" s="1"/>
  <c r="K26" i="9"/>
  <c r="K30" i="9"/>
  <c r="H32" i="9"/>
  <c r="E87" i="12" s="1"/>
  <c r="G87" i="12" s="1"/>
  <c r="H87" i="12" s="1"/>
  <c r="K32" i="9"/>
  <c r="H28" i="9"/>
  <c r="E79" i="12" s="1"/>
  <c r="G79" i="12" s="1"/>
  <c r="H79" i="12" s="1"/>
  <c r="K28" i="9"/>
  <c r="H30" i="9"/>
  <c r="E89" i="12" s="1"/>
  <c r="G89" i="12" s="1"/>
  <c r="H89" i="12" s="1"/>
  <c r="H34" i="9"/>
  <c r="E85" i="12" s="1"/>
  <c r="G85" i="12" s="1"/>
  <c r="H85" i="12" s="1"/>
  <c r="K34" i="9"/>
  <c r="H20" i="9"/>
  <c r="E73" i="12" s="1"/>
  <c r="G73" i="12" s="1"/>
  <c r="H73" i="12" s="1"/>
  <c r="K20" i="9"/>
  <c r="H20" i="1" l="1"/>
  <c r="E28" i="12" s="1"/>
  <c r="G28" i="12" s="1"/>
  <c r="H28" i="12" s="1"/>
  <c r="H22" i="1"/>
  <c r="E30" i="12" s="1"/>
  <c r="G30" i="12" s="1"/>
  <c r="H30" i="12" s="1"/>
  <c r="H24" i="1"/>
  <c r="E32" i="12" s="1"/>
  <c r="G32" i="12" s="1"/>
  <c r="H32" i="12" s="1"/>
  <c r="H26" i="1"/>
  <c r="E36" i="12" s="1"/>
  <c r="G36" i="12" s="1"/>
  <c r="H36" i="12" s="1"/>
  <c r="H28" i="1"/>
  <c r="E34" i="12" s="1"/>
  <c r="G34" i="12" s="1"/>
  <c r="H34" i="12" s="1"/>
  <c r="H32" i="1"/>
  <c r="E42" i="12" s="1"/>
  <c r="G42" i="12" s="1"/>
  <c r="H42" i="12" s="1"/>
  <c r="H34" i="1"/>
  <c r="E40" i="12" s="1"/>
  <c r="G40" i="12" s="1"/>
  <c r="H40" i="12" s="1"/>
  <c r="H36" i="1"/>
  <c r="E38" i="12" s="1"/>
  <c r="G38" i="12" s="1"/>
  <c r="H38" i="12" s="1"/>
  <c r="H39" i="1"/>
  <c r="E48" i="12" s="1"/>
  <c r="G48" i="12" s="1"/>
  <c r="H48" i="12" s="1"/>
  <c r="H41" i="1"/>
  <c r="E50" i="12" s="1"/>
  <c r="G50" i="12" s="1"/>
  <c r="H50" i="12" s="1"/>
  <c r="H43" i="1"/>
  <c r="E52" i="12" s="1"/>
  <c r="G52" i="12" s="1"/>
  <c r="H52" i="12" s="1"/>
</calcChain>
</file>

<file path=xl/sharedStrings.xml><?xml version="1.0" encoding="utf-8"?>
<sst xmlns="http://schemas.openxmlformats.org/spreadsheetml/2006/main" count="684" uniqueCount="322">
  <si>
    <t>Pflichteinbau</t>
  </si>
  <si>
    <t>für intelligente Messsysteme / moderne Messeinrichtungen</t>
  </si>
  <si>
    <t>&gt; 100.000 kWh</t>
  </si>
  <si>
    <t>&gt; 50.000 - 100.000 kWh</t>
  </si>
  <si>
    <t>&gt; 20.000 - 50.000 kWh</t>
  </si>
  <si>
    <t>netto</t>
  </si>
  <si>
    <t>brutto</t>
  </si>
  <si>
    <t>&gt; 10.000 - 20.000 kWh</t>
  </si>
  <si>
    <t>&gt; 6.000 - 10.000 kWh</t>
  </si>
  <si>
    <t>&gt; 7 - 15 kW</t>
  </si>
  <si>
    <t>installierte Leistung</t>
  </si>
  <si>
    <t>&gt; 100 kW</t>
  </si>
  <si>
    <t>&gt; 1 - 7 kW</t>
  </si>
  <si>
    <t>Niederspannung</t>
  </si>
  <si>
    <t>Mittelspannung</t>
  </si>
  <si>
    <t>Stromwandlersatz</t>
  </si>
  <si>
    <t>Vorkassefunktion</t>
  </si>
  <si>
    <t>Strom- und Spannungswandlersatz</t>
  </si>
  <si>
    <t>Jahresverbrauch *</t>
  </si>
  <si>
    <t>zusätzliche Messung / Auslesung mME</t>
  </si>
  <si>
    <t>Grundlage bildet das Messstellenbetriebsgesetz (MsbG), welches am 2. September 2016 in Kraft getreten ist, sowie das mit dem Anschlussnutzer bestehende Rechtsverhältnis.</t>
  </si>
  <si>
    <t>Diese Veröffentlichung muss ein Preisblatt für mindestens drei Jahre beinhalten.</t>
  </si>
  <si>
    <t>über die Möglichkeit zur freien Wahl eines Messstellenbetreibers nach §§ 5 und 6 hinzuweisen.</t>
  </si>
  <si>
    <t>§ 4 grundzuständiger Messstellenbetreiber</t>
  </si>
  <si>
    <t xml:space="preserve">Grundzuständiger Messstellenbetreiber ist der Netzbetreiber, er muss diese Grundzuständigkeit bis 30. Juni 2017 bei der Bundesnetzagentur anzeigen. </t>
  </si>
  <si>
    <t>§ 5 Auswahlrecht des Anschlussnutzers</t>
  </si>
  <si>
    <t>Der Messstellenbetrieb kann auf Wunsch des Anschlussnutzers von einem Dritten durchgeführt werden.</t>
  </si>
  <si>
    <t>Neuer und bisheriger Messstellenbetreiber sind verpflichtet, die für die Durchführung des Wechselprozesses erforderlichen Verträge abzuschließen und die erforderlichen Daten unverzüglich zu übermitteln.</t>
  </si>
  <si>
    <t>§ 35 Standard- und Zusatzleistungen</t>
  </si>
  <si>
    <t>Die Grundzuständigkeit kann auf einen anderen Messstellenbetreiber übertragen werden (§ 41), wenn der Messstellenbetreiber seinen Verpflichtungen nach § 29 nicht oder nur in unzureichendem Maße nachkommen kann.</t>
  </si>
  <si>
    <t>Eine Genehmigung der Bundesnetzagentur ist notwendig, der Übergang muss unverzüglich im Bundesanzeiger angezeigt werden.</t>
  </si>
  <si>
    <t>Plausibilisierung / Ersatzwertbildung</t>
  </si>
  <si>
    <t>Übermittlung an Kundenanzeige / Portal</t>
  </si>
  <si>
    <t>Zusatz</t>
  </si>
  <si>
    <t>Strom- und Spannungswandler</t>
  </si>
  <si>
    <t>Vorkasse System</t>
  </si>
  <si>
    <t>Steuerbarkeit Erzeuger</t>
  </si>
  <si>
    <t>SMG für Mehrwertdienste</t>
  </si>
  <si>
    <t>Standard</t>
  </si>
  <si>
    <t>erforderliche Datenkommunikation</t>
  </si>
  <si>
    <t>Als Standardleistung gilt die Durchführung des Messstellenbetriebes, hierunter fällt</t>
  </si>
  <si>
    <t>die Plausibilisierung und Ersatzwertbildung im Smart-Meter-Gateway und die standardmäßig erforderliche Datenkommunikation</t>
  </si>
  <si>
    <t>die Bereitstellung von Informationen wie z. B. den tatsächlichen Energieverbrauch oder die tatsächliche Nutzungszeit nach § 61 an eine Kundenanzeige oder ein Online-Portal</t>
  </si>
  <si>
    <t>die Bereitstellung von Informationen über das Potenzial intelligenter Messsysteme z. B. hinsichtlich der Überwachung des Energieverbrauchs</t>
  </si>
  <si>
    <t>die Anbindung von Erzeugungsanlagen nach EEG und KWKG</t>
  </si>
  <si>
    <t>die Anbindung von Messeinrichtungen für Gas</t>
  </si>
  <si>
    <t>die Erfüllung der Pflichten zu Geschäftsprozessen, Datenformaten und Abrechnungsprozessen, Verträgen oder zur Bilanzierung</t>
  </si>
  <si>
    <t>Zusatzleistungen sind insbesondere</t>
  </si>
  <si>
    <t>die Bereitstellung von Strom- und Spannungswandlern</t>
  </si>
  <si>
    <t>die Nutzung eines intelligenten Messsystems als Vorkassesystem</t>
  </si>
  <si>
    <t>die Nutzung von Mehrwertdiensten und sonstige Auftragsdienstleistungen des Anschlussnutzers oder Anschlussnehmers</t>
  </si>
  <si>
    <t>jeder technische Betrieb des Smart-Meter-Gateways, der über das im MsbG standardmäßig vorgesehene Maß hinaus geht</t>
  </si>
  <si>
    <t>die Herstellung der Steuerbarkeit von Anlagen nach dem EEG oder KWKG</t>
  </si>
  <si>
    <t>gegen angemessenes Entgelt § 35 (3)</t>
  </si>
  <si>
    <t>Schaltuhr?</t>
  </si>
  <si>
    <t>bei Letztverbrauchern mit einem Jahresverbrauch von höchsten 10.000 Kilowattstunden maximal die tägliche Bereitstellung von Zählerstandsgangdaten des Vortages ggü. dem Energielieferanten und Netzbetreiber</t>
  </si>
  <si>
    <t>Spätestens drei Monate vor Ausstattung der Messstelle sind die betroffenen Anschlussnutzer, Anschlussnehmer, Anlagenbetreiber und Messstellenbetreiber zu informieren und</t>
  </si>
  <si>
    <t xml:space="preserve">und Anlagenbetreibern mit einer installierten Leistung über 7 Kilowatt mit einem intelligenten Messsystem auszustatten. </t>
  </si>
  <si>
    <t>Kann-Regelung für Letzverbraucher bis einschließlich 6.000 Kilowattstunden/Jahr und Anlagen mit 1-7 Kilowatt installierter Leistung.</t>
  </si>
  <si>
    <t>Absatz 3 - 5 auch erwähnen?</t>
  </si>
  <si>
    <t>steuerbare Verbrauchseinrichtung § 14a EnWG</t>
  </si>
  <si>
    <t>Konditionen und Preise für die Nutzung moderner Messeinrichtungen</t>
  </si>
  <si>
    <t>(§29)Generell hat der grundzuständige Messstellenbetreiber Letztverbraucher mit einem Jahresverbrauch über 6.000 Kilowattstunden, sowie Letztverbraucher mit denen eine Vereinbarung nach § 14a EnWG (Steuerbare Verbraucher, Elektromobile) besteht</t>
  </si>
  <si>
    <t xml:space="preserve">Nach § 37 MsbG hat der grundzuständige Netzbetreiber spätestens sechs Monate vor Beginn des Rollouts Informationen über den Umfang seiner Verpflichtungen aus § 29,  </t>
  </si>
  <si>
    <t xml:space="preserve">über seine Standardleistungen nach § 35 Absatz 1 und über mögliche Zusatzleistungen im Sinne von § 35 Absatz 2 zu veröffentlichen. </t>
  </si>
  <si>
    <t>gültig ab:</t>
  </si>
  <si>
    <t>Letztverbraucher</t>
  </si>
  <si>
    <t>Anlagenbetreiber</t>
  </si>
  <si>
    <t>Stadtwerke XY GmbH</t>
  </si>
  <si>
    <t>Schaltuhr</t>
  </si>
  <si>
    <t>Moderne Messeinrichtung</t>
  </si>
  <si>
    <t>Anzahl der Zählpunkte, die von Umbau betroffen sind</t>
  </si>
  <si>
    <t>mit modernen Messeinrichtungen und intelligenten Messsystemen ab 2017.</t>
  </si>
  <si>
    <t>der modernen Messeinrichtungen und intelligenten Messsysteme verantwortlich.</t>
  </si>
  <si>
    <t>Zusatzleistungen sind u. a.</t>
  </si>
  <si>
    <t>Die Umbauverpflichtung umfasst insgesamt ca. xx.xxx Zählpunkte.</t>
  </si>
  <si>
    <t>Intelligentes Messsystem</t>
  </si>
  <si>
    <t>Die Preise der Standard- und Zusatzleistungen sind im nachfolgenden Preisblatt veröffentlicht.</t>
  </si>
  <si>
    <t xml:space="preserve">Zukünftige Ausstattung von Messstellen mit modernen Messeinrichtungen </t>
  </si>
  <si>
    <t>und intelligenten Messsystemen im Sinne des Messstellenbetriebsgesetzes (MsbG)</t>
  </si>
  <si>
    <t xml:space="preserve">die Aufgabe des grundzuständigen Messstellenbetreibers wahr und ist somit für die Installation </t>
  </si>
  <si>
    <t xml:space="preserve">Verpflichtend ausgestattet werden - über mehrere Jahre hinweg - Zählpunkte von Letztverbrauchern </t>
  </si>
  <si>
    <t>mit einem Jahresstromverbrauch von über 6.000 kWh sowie Letztverbraucher mit denen eine Vereinbarung nach</t>
  </si>
  <si>
    <t>§ 14 a des Energiewirtschaftsgesetzes besteht, außerdem Einspeiseanlagen mit mehr als 7 kW installierter Leistung.</t>
  </si>
  <si>
    <t xml:space="preserve">Eine moderne Messeinrichtung ist ein digitaler Stromzähler, welcher den tatsächlichen Stromverbrauch </t>
  </si>
  <si>
    <t>und die tatsächliche Nutzungszeit widerspiegelt. Sie kann mit Hilfe eines Kommunikationsmoduls</t>
  </si>
  <si>
    <t xml:space="preserve">Unter einem intelligenten Messsystem ist die Erweiterung einer modernen Messeinrichtung um ein </t>
  </si>
  <si>
    <t xml:space="preserve">Kommunikationsmodul, dem sog. Smart-Meter-Gateway zu verstehen. </t>
  </si>
  <si>
    <t xml:space="preserve">Das Smart Meter Gateway - versehen mit einem Siegel des Bundesamts für Sicherheit in der Informationstechnik - </t>
  </si>
  <si>
    <t xml:space="preserve">ermöglicht eine datenschutz- und datensicherheitskonforme Einbindung von Zählern in das </t>
  </si>
  <si>
    <t xml:space="preserve">Der Umbau auf moderne Messeinrichtungen beginnt ab 2017. Intelligente Messsysteme werden verbaut, </t>
  </si>
  <si>
    <t>sobald mindestens drei voneinander unabhängige Unternehmen diese am Markt anbieten,</t>
  </si>
  <si>
    <t xml:space="preserve">die Smart-Meter-Gateway-Administration den Vorgaben nach § 24 Abs. 1 genügt </t>
  </si>
  <si>
    <t>und das Bundesamt für Sicherheit in der Informationstechnik dies feststellt.</t>
  </si>
  <si>
    <t xml:space="preserve">Die im Preisblatt enthaltenen Preise für digitale Messtechnik beinhalten </t>
  </si>
  <si>
    <t>sowohl Standard- als auch Zusatzleistungen nach § 35 MsbG:</t>
  </si>
  <si>
    <t>hierunter fällt:</t>
  </si>
  <si>
    <t>in ein intelligentes Messsystem integriert werden.</t>
  </si>
  <si>
    <t>intelligente Kommunikationsnetz.</t>
  </si>
  <si>
    <t>Als Standardleistung für moderne Messeinrichtungen gilt die Durchführung des Messstellenbetriebes,</t>
  </si>
  <si>
    <t xml:space="preserve">Als Standardleistung für intelligente Messysteme gilt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</si>
  <si>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…</t>
    </r>
  </si>
  <si>
    <r>
      <t xml:space="preserve">· </t>
    </r>
    <r>
      <rPr>
        <sz val="11"/>
        <color theme="1"/>
        <rFont val="Calibri"/>
        <family val="2"/>
        <scheme val="minor"/>
      </rPr>
      <t>die form- und fristgerechte Datenübertragung der jährlichen Arbeitswerte</t>
    </r>
  </si>
  <si>
    <r>
      <t xml:space="preserve">· </t>
    </r>
    <r>
      <rPr>
        <sz val="11"/>
        <color theme="1"/>
        <rFont val="Calibri"/>
        <family val="2"/>
        <scheme val="minor"/>
      </rPr>
      <t xml:space="preserve">die eichrechtskonforme Messung der entnommenen, verbrauchten und eingespeisten Energie, </t>
    </r>
  </si>
  <si>
    <t xml:space="preserve">   die Messwertaufbereitung mit eingeschlossen</t>
  </si>
  <si>
    <t xml:space="preserve">   erforderliche Datenkommunikation</t>
  </si>
  <si>
    <t xml:space="preserve">   Bereitstellung von Zählerstandsgangdaten des Vortages ggü. dem Energielieferanten und Netzbetreiber</t>
  </si>
  <si>
    <r>
      <t>·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bei Letztverbrauchern mit einem Jahresverbrauch von höchsten 10.000 Kilowattstunden maximal die tägliche</t>
    </r>
  </si>
  <si>
    <r>
      <t xml:space="preserve">· </t>
    </r>
    <r>
      <rPr>
        <sz val="11"/>
        <color theme="1"/>
        <rFont val="Calibri"/>
        <family val="2"/>
        <scheme val="minor"/>
      </rPr>
      <t>der Einbau, Betrieb und die Wartung der Messeinrichtung</t>
    </r>
  </si>
  <si>
    <r>
      <t xml:space="preserve">· </t>
    </r>
    <r>
      <rPr>
        <sz val="11"/>
        <color theme="1"/>
        <rFont val="Calibri"/>
        <family val="2"/>
        <scheme val="minor"/>
      </rPr>
      <t xml:space="preserve">die Plausibilisierung und Ersatzwertbildung im Smart-Meter-Gateway und die standardmäßig </t>
    </r>
  </si>
  <si>
    <r>
      <t xml:space="preserve">· </t>
    </r>
    <r>
      <rPr>
        <sz val="11"/>
        <color theme="1"/>
        <rFont val="Calibri"/>
        <family val="2"/>
        <scheme val="minor"/>
      </rPr>
      <t>die Bereitstellung von Informationen wie z. B. den tatsächlichen Energieverbrauch oder die</t>
    </r>
  </si>
  <si>
    <t xml:space="preserve">   tatsächliche Nutzungszeit nach § 61 an eine Kundenanzeige oder ein Online-Portal</t>
  </si>
  <si>
    <r>
      <t xml:space="preserve">· </t>
    </r>
    <r>
      <rPr>
        <sz val="11"/>
        <color theme="1"/>
        <rFont val="Calibri"/>
        <family val="2"/>
        <scheme val="minor"/>
      </rPr>
      <t>die Bereitstellung von Informationen über das Potenzial intelligenter Messsysteme z. B.</t>
    </r>
  </si>
  <si>
    <t xml:space="preserve">   hinsichtlich der Überwachung des Energieverbrauchs</t>
  </si>
  <si>
    <t xml:space="preserve">   Schaltprofils sowie einmal täglich die Übermittlung eines Netzzustandsdatums herbeigeführt werden kann</t>
  </si>
  <si>
    <r>
      <t xml:space="preserve">· </t>
    </r>
    <r>
      <rPr>
        <sz val="11"/>
        <color theme="1"/>
        <rFont val="Calibri"/>
        <family val="2"/>
        <scheme val="minor"/>
      </rPr>
      <t>das Bereithalten einer Kommunikationslösung, mit der bis zu zweimal am Tag eine Änderung des</t>
    </r>
  </si>
  <si>
    <r>
      <t xml:space="preserve">· </t>
    </r>
    <r>
      <rPr>
        <sz val="11"/>
        <color theme="1"/>
        <rFont val="Calibri"/>
        <family val="2"/>
        <scheme val="minor"/>
      </rPr>
      <t>die Anbindung von Erzeugungsanlagen nach EEG und KWKG</t>
    </r>
  </si>
  <si>
    <r>
      <t xml:space="preserve">· </t>
    </r>
    <r>
      <rPr>
        <sz val="11"/>
        <color theme="1"/>
        <rFont val="Calibri"/>
        <family val="2"/>
        <scheme val="minor"/>
      </rPr>
      <t>die Anbindung von Messeinrichtungen für Gas</t>
    </r>
  </si>
  <si>
    <r>
      <t xml:space="preserve">· </t>
    </r>
    <r>
      <rPr>
        <sz val="11"/>
        <color theme="1"/>
        <rFont val="Calibri"/>
        <family val="2"/>
        <scheme val="minor"/>
      </rPr>
      <t xml:space="preserve">die Erfüllung der Pflichten zu Geschäftsprozessen, Datenformaten und Abrechnungsprozessen, </t>
    </r>
  </si>
  <si>
    <t xml:space="preserve">                  Verträgen oder zur Bilanzierung</t>
  </si>
  <si>
    <r>
      <t xml:space="preserve">· </t>
    </r>
    <r>
      <rPr>
        <sz val="11"/>
        <color theme="1"/>
        <rFont val="Calibri"/>
        <family val="2"/>
        <scheme val="minor"/>
      </rPr>
      <t>die Herstellung der Steuerbarkeit von Anlagen nach dem EEG oder KWKG</t>
    </r>
  </si>
  <si>
    <r>
      <t xml:space="preserve">· </t>
    </r>
    <r>
      <rPr>
        <sz val="11"/>
        <color theme="1"/>
        <rFont val="Calibri"/>
        <family val="2"/>
        <scheme val="minor"/>
      </rPr>
      <t>die Nutzung eines intelligenten Messsystems als Vorkassesystem</t>
    </r>
  </si>
  <si>
    <r>
      <t xml:space="preserve">· </t>
    </r>
    <r>
      <rPr>
        <sz val="11"/>
        <color theme="1"/>
        <rFont val="Calibri"/>
        <family val="2"/>
        <scheme val="minor"/>
      </rPr>
      <t>die Bereitstellung von Strom- und Spannungswandlern sowie Schaltuhren</t>
    </r>
  </si>
  <si>
    <t xml:space="preserve">Das am 2. September 2016 in Kraft getretene Messstellenbetriebsgesetz (MsbG) regelt die </t>
  </si>
  <si>
    <t xml:space="preserve">Rahmenbedingungen zur schrittweisen Ausstattung der Letztverbraucher und Anlagenbetreiber </t>
  </si>
  <si>
    <t xml:space="preserve">Der Messstellenbetrieb für digitale Messtechnik ist Aufgabe des grundzuständigen </t>
  </si>
  <si>
    <t xml:space="preserve">Messstellenbetreibers. Die Stadtwerke XY Netz GmbH nimmt als Betreiber des Energie- </t>
  </si>
  <si>
    <t xml:space="preserve">versorgungsnetzes in Ihrem Netzgebiet </t>
  </si>
  <si>
    <t>* Jahresverbrauch = Eigen- und/oder Fremdbezug  - Mittelwert der letzten 3 Jahre</t>
  </si>
  <si>
    <t>€/a **</t>
  </si>
  <si>
    <t>Preisblatt Digitale Messtechnik</t>
  </si>
  <si>
    <t>MSB+Messung</t>
  </si>
  <si>
    <t>MSB</t>
  </si>
  <si>
    <t>MDL</t>
  </si>
  <si>
    <t>optionaler Einbau</t>
  </si>
  <si>
    <t>** €/Zählpunkt/a</t>
  </si>
  <si>
    <t>€/a ***</t>
  </si>
  <si>
    <t>*** €/Stück/a</t>
  </si>
  <si>
    <t>intelligente Messsysteme - iMSys</t>
  </si>
  <si>
    <t>moderne Messeinrichtungen - mME</t>
  </si>
  <si>
    <t>n.V.</t>
  </si>
  <si>
    <t>n.V. noch nicht verfügbar</t>
  </si>
  <si>
    <t>Portal / Ablesekarte</t>
  </si>
  <si>
    <t>Logo</t>
  </si>
  <si>
    <t>Daten nach TAF7 an Energieserviceanbieter</t>
  </si>
  <si>
    <t>Daten nach TAF14 an Energieserviceanbieter</t>
  </si>
  <si>
    <t>&gt; 3.000 - 6.000 kWh</t>
  </si>
  <si>
    <t>&lt; 3.000 kWh</t>
  </si>
  <si>
    <t>NB-Anteil</t>
  </si>
  <si>
    <t>2. Datenkommunikation zur Steuerung nach § 14 a EnWG</t>
  </si>
  <si>
    <t>3. Datenkommunikation für die Anpassung der Wirkleistung nach § 13 a EnWG</t>
  </si>
  <si>
    <t>4. Datenkommunikation zur Direktvermarktung nach KWKG bzw. EEG</t>
  </si>
  <si>
    <t>5. zusätzliche Ausstattung von Messstellen mit Steuereinrichtungen</t>
  </si>
  <si>
    <t>6. Übermittlung abrechnungsrelevanter Messdaten aus Submetering-System</t>
  </si>
  <si>
    <t>7. Anbindung von Zählern einer weiteren Sparte und tgl. Messwertübermittlung</t>
  </si>
  <si>
    <t>9. Erhebung und die minütliche Übermittlung von Netzzustandsdaten</t>
  </si>
  <si>
    <t xml:space="preserve">10. Bereitstellung und Betrieb des SMGW für Auftragsdienstleistungen </t>
  </si>
  <si>
    <t>11. Datenkommunikation über unterbrechungsfreies, schwarzfallfestes WAN</t>
  </si>
  <si>
    <t xml:space="preserve">    a. Leistungen zur Teilnahme am Tertiärregelenergiemarkt</t>
  </si>
  <si>
    <t xml:space="preserve">    b. Leistungen zur Teilnahme am Sekundärregelenergiemarkt</t>
  </si>
  <si>
    <t xml:space="preserve">    c. Leistungen zur Teilnahme am Primärregelenergiemarkt</t>
  </si>
  <si>
    <t xml:space="preserve">    a. Abwicklung von Standardleistungen</t>
  </si>
  <si>
    <t xml:space="preserve">    b. Abwicklung von Zusatzleistungen</t>
  </si>
  <si>
    <t>Erhebung von Zustandsdaten der Netze anderer Sparten</t>
  </si>
  <si>
    <r>
      <t xml:space="preserve">8. Datenkommunikation zur Teilnahme am Regelenergiemarkt </t>
    </r>
    <r>
      <rPr>
        <b/>
        <sz val="11"/>
        <rFont val="Calibri"/>
        <family val="2"/>
        <scheme val="minor"/>
      </rPr>
      <t>ab 2028</t>
    </r>
  </si>
  <si>
    <r>
      <t xml:space="preserve">1. vorzeitige Ausstattung von Messstellen mit iMSys </t>
    </r>
    <r>
      <rPr>
        <b/>
        <sz val="11"/>
        <rFont val="Calibri"/>
        <family val="2"/>
        <scheme val="minor"/>
      </rPr>
      <t>ab 2025</t>
    </r>
  </si>
  <si>
    <t>weiteres Energiemanagement von regelbaren Erzeugungs- und Verbrauchsanlagen</t>
  </si>
  <si>
    <t>Standarddienstleistungen nach MsbG § 34 Absatz 1</t>
  </si>
  <si>
    <t>Zusatzdienstleistungen nach MsbG § 34 Absatz 2 und 3</t>
  </si>
  <si>
    <t>POG brutto</t>
  </si>
  <si>
    <t>€ / Vorgang</t>
  </si>
  <si>
    <t xml:space="preserve">     zuzüglich POG der Kategorie pro Jahr, wenn kein Pflichteinbaufall</t>
  </si>
  <si>
    <t>-</t>
  </si>
  <si>
    <t>Nettopreise</t>
  </si>
  <si>
    <t>Bruttopreise</t>
  </si>
  <si>
    <t>angemessen netto</t>
  </si>
  <si>
    <t>i.d.R. lt. PB Netznutzung konv. Zähler</t>
  </si>
  <si>
    <t>Preise für den Anschlussnutzer, Anlagenbetreiber bzw. Lieferant bei Übernahme</t>
  </si>
  <si>
    <t>Preise für den Anschlussnetzbetreiber</t>
  </si>
  <si>
    <t>Preise für Energieversorgungsunternehmen, Direktvermarktungsunternehmer, Letztver-braucher, Anschlussbegehrende nach EEG, Anlagenbetreiber und Anschlussnehmer</t>
  </si>
  <si>
    <t>PRICAT</t>
  </si>
  <si>
    <t>Codeliste der Artikelnummern und Artikel-ID</t>
  </si>
  <si>
    <t>Die jeweiligen Artikel-ID werden unter Nutzung der Codes für Messprodukte bzw. Konfigurationsprodukte von dem MSB erzeugt.</t>
  </si>
  <si>
    <t>Die nutzbaren Messprodukt-Codes bzw. Konfigurationsprodukt-Codes sind der jeweils aktuell gültigen EDI@Energy-Codeliste der Konfigurationen zu entnehmen.</t>
  </si>
  <si>
    <t>Einheit</t>
  </si>
  <si>
    <t>Messprodukt-Code-01</t>
  </si>
  <si>
    <t>Kosten für das Einrichten des Messprodukts</t>
  </si>
  <si>
    <t>Messprodukt-Code:  Code des Messprodukts aus der EDI@Energy Codeliste der Konfigurationen</t>
  </si>
  <si>
    <t>€/Auftrag</t>
  </si>
  <si>
    <t>Messprodukt-Code-02</t>
  </si>
  <si>
    <t>Kosten für den Betrieb des Messprodukts</t>
  </si>
  <si>
    <t>€/Tag</t>
  </si>
  <si>
    <t>Messprodukt-Code-03</t>
  </si>
  <si>
    <t>Kosten für die anfallenden Transaktionen des Messprodukts</t>
  </si>
  <si>
    <t>€/Transaktion</t>
  </si>
  <si>
    <t>Konfigurationsprodukt-Code-01</t>
  </si>
  <si>
    <t>Kosten für das Einrichten des Konfigurationsprodukts</t>
  </si>
  <si>
    <t>Konfigurationsprodukt-Code:  Code des Konfigurationsprodukts aus der EDI@Energy Codeliste der Konfigurationen</t>
  </si>
  <si>
    <t>Konfigurationsprodukt-Code-02</t>
  </si>
  <si>
    <t>Kosten für den Betrieb des Konfigurationsprodukts</t>
  </si>
  <si>
    <t>Konfigurationsprodukt-Code-03</t>
  </si>
  <si>
    <t>Kosten für die anfallenden Transaktionen des Konfigurationsprodukts</t>
  </si>
  <si>
    <t>4-02-0-001</t>
  </si>
  <si>
    <t>POG bei verbrauchender Marktlokation &gt; 100.000 kWh/a mit iMS § 30 MsbG, Abs. 1 Punkt 1</t>
  </si>
  <si>
    <t>Angemessenes, jährliches Entgelt für mit iMS ausgestattete Marktlokation mit einem Jahresstromverbrauch von über 100.000 kWh</t>
  </si>
  <si>
    <t>4-02-0-002</t>
  </si>
  <si>
    <t>POG bei verbrauchender Marktlokation ]50.000 kWh/a; 100.000 kWh/a] mit iMS § 30 MsbG, Abs. 1 Punkt 2</t>
  </si>
  <si>
    <t>Jährliches Entgelt für mit iMS ausgestattete Marktlokation mit einem Jahresstromverbrauch von über 50.000 bis einschließlich 100.000 kWh</t>
  </si>
  <si>
    <t>4-02-0-003</t>
  </si>
  <si>
    <t>POG bei verbrauchender Marktlokation ]20.000 kWh/a; 50.000 kWh/a] mit iMS § 30 MsbG, Abs. 1 Punkt 3</t>
  </si>
  <si>
    <t>Jährliches Entgelt für mit iMS ausgestattete Marktlokation mit einem Jahresstromverbrauch von über 20.000 bis einschließlich 50.000 kWh</t>
  </si>
  <si>
    <t>4-02-0-004</t>
  </si>
  <si>
    <t>POG bei verbrauchender Marktlokation ]10.000 kWh/a; 20.000 kWh/a] mit iMS § 30 MsbG, Abs. 1 Punkt 4</t>
  </si>
  <si>
    <t>Jährliches Entgelt für mit iMS ausgestattete Marktlokation mit einem Jahresstromverbrauch von über 10.000 bis einschließlich 20.000 kWh</t>
  </si>
  <si>
    <t>4-02-0-005</t>
  </si>
  <si>
    <t>POG bei verbrauchender Marktlokation mit einer steuerbaren Verbrauchseinrichtung oder an steuerbaren Netzanschlüssen nach § 14a EnWG mit iMS ausgestattet § 30 MsbG, Abs. 1 Punkt 5</t>
  </si>
  <si>
    <t>Jährliches Entgelt für mit iMS ausgestattete Marktlokation mit unterbrechbaren Verbrauchseinrichtung nach § 14a EnWG</t>
  </si>
  <si>
    <t>4-02-0-006</t>
  </si>
  <si>
    <t>POG bei verbrauchender Marktlokation ]6.000 kWh/a; 10.000 kWh/a] mit iMS § 30 MsbG, Abs. 1 Punkt 6</t>
  </si>
  <si>
    <t>Jährliches Entgelt für mit iMS ausgestattete Marktlokation mit einem Jahresstromverbrauch von über 6.000 bis einschließlich 10.000 kWh</t>
  </si>
  <si>
    <t>4-02-0-007</t>
  </si>
  <si>
    <t>POG bei erzeugender Marktlokation ]7 kW; 15 kW] mit iMS § 30 MsbG, Abs. 2 Punkt 1</t>
  </si>
  <si>
    <t>Jährliches Entgelt für mit iMS ausgestattete Marktlokation mit installierter Leistung über 7 bis einschließlich 15 kW</t>
  </si>
  <si>
    <t>4-02-0-008</t>
  </si>
  <si>
    <t>POG bei erzeugender Marktlokation ]15 kW; 25 kW] mit iMS § 30 MsbG, Abs. 2 Punkt 2</t>
  </si>
  <si>
    <t>Jährliches Entgelt für mit iMS ausgestattete Marktlokation mit installierter Leistung über 15 bis einschließlich 25 kW</t>
  </si>
  <si>
    <t>4-02-0-009</t>
  </si>
  <si>
    <t>POG bei erzeugender Marktlokation ]25 kW; 100 kW] mit iMS § 30 MsbG, Abs. 2 Punkt 3</t>
  </si>
  <si>
    <t>Jährliches Entgelt für mit iMS ausgestattete Marktlokation mit installierter Leistung über 25 bis einschließlich 100 kW</t>
  </si>
  <si>
    <t>4-02-0-010</t>
  </si>
  <si>
    <t>POG bei erzeugender Marktlokation &gt; 100 kW mit iMS § 30 MsbG, Abs. 2 Punkt 4</t>
  </si>
  <si>
    <t>Angemessenes, jährliches Entgelt für mit iMS ausgestattete Marktlokation mit installierter Leistung über 100 kW</t>
  </si>
  <si>
    <t>4-02-0-011</t>
  </si>
  <si>
    <t>POG bei Marktlokation mit mME § 32 MsbG Abs. 1</t>
  </si>
  <si>
    <t>Jährliches Entgelt für mit mME ausgestattete Marktlokation</t>
  </si>
  <si>
    <t>4-02-0-012</t>
  </si>
  <si>
    <t>POG bei verbrauchender Marktlokation ]3.000 kWh/a; 6.000 kWh/a] mit iMS § 30 MsbG, Abs. 3 Punkt 1</t>
  </si>
  <si>
    <t>Jährliches Entgelt für mit iMS ausgestattete Marktlokation mit einem Jahresstromverbrauch von über 3.000 bis einschließlich 6.000 kWh</t>
  </si>
  <si>
    <t>4-02-0-013</t>
  </si>
  <si>
    <t>POG bei verbrauchender Marktlokation [0 kWh/a; 3.000 kWh/a] mit iMS § 30 MsbG, Abs. 3 Punkt 2</t>
  </si>
  <si>
    <t>Jährliches Entgelt für mit iMS ausgestattete Marktlokation mit einem Jahresstromverbrauch bis einschließlich 3.000 kWh</t>
  </si>
  <si>
    <t>4-02-0-014</t>
  </si>
  <si>
    <t>POG bei erzeugender Marktlokation ]1 kW; 7 kW] mit iMS § 30 MsbG, Abs. 3 in Verbindung mit § 29 Abs. 2 Nummer 2</t>
  </si>
  <si>
    <t>Jährliches Entgelt für mit iMS ausgestattete Marktlokation mit installierter Leistung über 1 bis einschließlich 7 kW</t>
  </si>
  <si>
    <t>4-02-0-015</t>
  </si>
  <si>
    <t>Messstellenbetrieb bei iMS, Höchstspannung, Wandlersatz für Messstellenbetrieb bei iMS</t>
  </si>
  <si>
    <t xml:space="preserve">Zusatzdienstleistung nach § 34 MsbG, Abs. 3, S. 1 Nr. 3 </t>
  </si>
  <si>
    <t>4-02-0-016</t>
  </si>
  <si>
    <t>Messstellenbetrieb bei iMS, Hochspannung, Wandlersatz für Messstellenbetrieb bei iMS</t>
  </si>
  <si>
    <t>4-02-0-017</t>
  </si>
  <si>
    <t>Messstellenbetrieb bei iMS, Mittelspannung, Wandlersatz für Messstellenbetrieb bei iMS</t>
  </si>
  <si>
    <t>4-02-0-018</t>
  </si>
  <si>
    <t>Messstellenbetrieb bei iMS, Niederspannung, Wandlersatz für Messstellenbetrieb bei iMS</t>
  </si>
  <si>
    <t>4-02-0-019</t>
  </si>
  <si>
    <t>Schaltgerät/Tarifschaltung, das/die nicht an ein SMGW angebunden ist</t>
  </si>
  <si>
    <t>4-02-0-020</t>
  </si>
  <si>
    <t xml:space="preserve">Zusatzablesung bei mME z. B. im Rahmen von unterjährigen Ablesungen nach § 40 EnWG, Abs.3 </t>
  </si>
  <si>
    <t>4-02-0-021</t>
  </si>
  <si>
    <t>4-02-0-022</t>
  </si>
  <si>
    <t>zusätzliche Ausstattung mit Steuerungseinrichtungen und Anbindung an SMGW</t>
  </si>
  <si>
    <t>Zusatzdienstleistung nach § 34 MsbG, Abs. 2, S. 2, Nr.5</t>
  </si>
  <si>
    <t>3.5</t>
  </si>
  <si>
    <t>3.5.1</t>
  </si>
  <si>
    <t>Abrechnung Messstellenbetrieb für die Sparte Strom</t>
  </si>
  <si>
    <t>Abrechnung Messstellenbetrieb vom MSB an LF</t>
  </si>
  <si>
    <t>3.4</t>
  </si>
  <si>
    <t>Artikel-ID für den Universalbestellprozess für die Sparte Strom</t>
  </si>
  <si>
    <t>Version 5.5</t>
  </si>
  <si>
    <t>4-02-0-023</t>
  </si>
  <si>
    <t>Zusatzdienstleistung nach § 34 MsbG, Abs. 2, S. 2 Nr.1</t>
  </si>
  <si>
    <t xml:space="preserve">ab 2025 - vorzeitige Ausstattung mit iMS - einmalig </t>
  </si>
  <si>
    <t>Abrechnung Messstellenbetrieb vom MSB an NB</t>
  </si>
  <si>
    <t>3.5.2</t>
  </si>
  <si>
    <t>Jährliches Entgelt für optional mit iMS ausgestattete Neuanlage einer Marktlokation</t>
  </si>
  <si>
    <t>4-03-0-001</t>
  </si>
  <si>
    <t>4-03-0-002</t>
  </si>
  <si>
    <t>4-03-0-003</t>
  </si>
  <si>
    <t>4-03-0-004</t>
  </si>
  <si>
    <t>4-03-0-005</t>
  </si>
  <si>
    <t>4-03-0-006</t>
  </si>
  <si>
    <t>4-03-0-007</t>
  </si>
  <si>
    <t>4-03-0-008</t>
  </si>
  <si>
    <t xml:space="preserve">POG bei verbrauchender Marktlokation &gt; 100.000 kWh/a mit iMS § 30 MsbG, Abs. 1 Punkt 1 </t>
  </si>
  <si>
    <t>4-03-0-009</t>
  </si>
  <si>
    <t xml:space="preserve">POG bei verbrauchender Marktlokation ]20.000 kWh/a; 50.000 kWh/a] mit iMS § 30 MsbG, Abs. 1 Punkt 3 </t>
  </si>
  <si>
    <t xml:space="preserve">POG bei verbrauchender Marktlokation ]6.000 kWh/a; 10.000 kWh/a] mit iMS § 30 MsbG, Abs. 1 Punkt 6 </t>
  </si>
  <si>
    <t xml:space="preserve">POG bei verbrauchender Marktlokation ]50.000 kWh/a; 100.000 kWh/a] mit iMS § 30 MsbG, Abs. 1 Punkt 3 </t>
  </si>
  <si>
    <t xml:space="preserve">4-03-0-010 </t>
  </si>
  <si>
    <t xml:space="preserve">POG bei erzeugender Marktlokation &gt; 100 kW mit iMS § 30 MsbG, Abs. 2 Punkt 4 </t>
  </si>
  <si>
    <t xml:space="preserve">4-03-0-011 </t>
  </si>
  <si>
    <t xml:space="preserve">4-03-0-012 </t>
  </si>
  <si>
    <t xml:space="preserve">4-03-0-013 </t>
  </si>
  <si>
    <t>POG bei optionaler Ausstattung mit iMS von Neuanlagen von erzeugender Marktlokation § 30 MsbG, Abs. 3</t>
  </si>
  <si>
    <t>MWST</t>
  </si>
  <si>
    <t>Tage/Jahr</t>
  </si>
  <si>
    <t>Hochspannung</t>
  </si>
  <si>
    <t>Preisangabe / Nettopreise</t>
  </si>
  <si>
    <t>Entgelt für Messstellenbetrieb bei individuellem Angebot (nur für wMSB)</t>
  </si>
  <si>
    <t>Jahr</t>
  </si>
  <si>
    <t>^^</t>
  </si>
  <si>
    <t>€/Jahr</t>
  </si>
  <si>
    <t>elektronisches Preisblatt 
Bezeichnung</t>
  </si>
  <si>
    <t>Artikel-ID</t>
  </si>
  <si>
    <t>Preisblatt nach § 34 MsbG</t>
  </si>
  <si>
    <t>Netzbetreiberanteil Bruttopreise</t>
  </si>
  <si>
    <t>&gt; 15 - 25 kW</t>
  </si>
  <si>
    <t>&gt; 25 - 100 kW</t>
  </si>
  <si>
    <t>Letztverbraucher und Anlagenbetreiber für die nach § 29 (3) MsbG keine Pflicht für iMSys besteht</t>
  </si>
  <si>
    <t>Allgemeine Eingaben</t>
  </si>
  <si>
    <t>Rundung NKST PB</t>
  </si>
  <si>
    <t>Rundung NKST e.PB</t>
  </si>
  <si>
    <t>berechnet</t>
  </si>
  <si>
    <t>Preisblatt gültig ab</t>
  </si>
  <si>
    <t>mME</t>
  </si>
  <si>
    <t>stVE § 14a EnWG</t>
  </si>
  <si>
    <t>Preisobergrenzen der Standardleistungen nach § 34 (1) MsbG</t>
  </si>
  <si>
    <t>Preisobergrenzen für Zusatzdienstleistungen nach MsbG § 34 Absatz 2 und 3</t>
  </si>
  <si>
    <r>
      <t xml:space="preserve">1. vorzeitige Ausstattung von Messstellen mit iMSys </t>
    </r>
    <r>
      <rPr>
        <b/>
        <i/>
        <sz val="11"/>
        <color theme="1"/>
        <rFont val="Calibri"/>
        <family val="2"/>
        <scheme val="minor"/>
      </rPr>
      <t>ab 2025</t>
    </r>
  </si>
  <si>
    <r>
      <t xml:space="preserve">8. Datenkommunikation zur Teilnahme am Regelenergiemarkt </t>
    </r>
    <r>
      <rPr>
        <b/>
        <i/>
        <sz val="11"/>
        <color theme="1"/>
        <rFont val="Calibri"/>
        <family val="2"/>
        <scheme val="minor"/>
      </rPr>
      <t>ab 2028</t>
    </r>
  </si>
  <si>
    <t>vom 01.08.2023</t>
  </si>
  <si>
    <t>Legende / Eingabe</t>
  </si>
  <si>
    <t>Stadtwerke Winsen (Luhe)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</si>
</sst>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00000"/>
    <numFmt numFmtId="167" formatCode="#,##0.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alibri"/>
      <family val="2"/>
    </font>
    <font>
      <sz val="11"/>
      <color theme="4" tint="0.59999389629810485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20000"/>
      <name val="Calibri"/>
      <family val="2"/>
      <scheme val="minor"/>
    </font>
    <font>
      <sz val="24"/>
      <color rgb="FFC20000"/>
      <name val="Arial"/>
      <family val="2"/>
    </font>
    <font>
      <sz val="2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8DF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hair">
        <color theme="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hair">
        <color theme="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0" xfId="0" applyNumberFormat="1"/>
    <xf numFmtId="0" fontId="0" fillId="0" borderId="5" xfId="0" applyBorder="1"/>
    <xf numFmtId="0" fontId="1" fillId="0" borderId="0" xfId="0" applyFont="1"/>
    <xf numFmtId="2" fontId="0" fillId="0" borderId="0" xfId="0" applyNumberForma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3" borderId="0" xfId="0" applyFill="1"/>
    <xf numFmtId="0" fontId="0" fillId="3" borderId="5" xfId="0" applyFill="1" applyBorder="1"/>
    <xf numFmtId="0" fontId="0" fillId="3" borderId="0" xfId="0" applyFill="1" applyAlignment="1">
      <alignment horizontal="right"/>
    </xf>
    <xf numFmtId="0" fontId="1" fillId="3" borderId="0" xfId="0" applyFont="1" applyFill="1"/>
    <xf numFmtId="4" fontId="3" fillId="2" borderId="1" xfId="0" applyNumberFormat="1" applyFont="1" applyFill="1" applyBorder="1"/>
    <xf numFmtId="2" fontId="0" fillId="0" borderId="9" xfId="0" applyNumberForma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2" fontId="1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/>
    <xf numFmtId="0" fontId="2" fillId="0" borderId="4" xfId="0" applyFont="1" applyBorder="1"/>
    <xf numFmtId="0" fontId="6" fillId="0" borderId="4" xfId="0" applyFont="1" applyBorder="1"/>
    <xf numFmtId="2" fontId="1" fillId="4" borderId="9" xfId="0" applyNumberFormat="1" applyFont="1" applyFill="1" applyBorder="1"/>
    <xf numFmtId="0" fontId="12" fillId="0" borderId="4" xfId="0" applyFont="1" applyBorder="1"/>
    <xf numFmtId="0" fontId="6" fillId="3" borderId="4" xfId="0" applyFont="1" applyFill="1" applyBorder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5" fillId="0" borderId="0" xfId="0" applyFont="1" applyAlignment="1">
      <alignment horizontal="left" vertical="center" indent="5"/>
    </xf>
    <xf numFmtId="0" fontId="17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18" fillId="0" borderId="0" xfId="0" applyFont="1"/>
    <xf numFmtId="0" fontId="0" fillId="0" borderId="19" xfId="0" applyBorder="1"/>
    <xf numFmtId="4" fontId="3" fillId="0" borderId="0" xfId="0" applyNumberFormat="1" applyFont="1"/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" fontId="3" fillId="5" borderId="1" xfId="0" applyNumberFormat="1" applyFont="1" applyFill="1" applyBorder="1"/>
    <xf numFmtId="2" fontId="0" fillId="0" borderId="21" xfId="0" applyNumberFormat="1" applyBorder="1"/>
    <xf numFmtId="0" fontId="0" fillId="0" borderId="20" xfId="0" applyBorder="1"/>
    <xf numFmtId="4" fontId="3" fillId="0" borderId="1" xfId="0" applyNumberFormat="1" applyFont="1" applyBorder="1"/>
    <xf numFmtId="14" fontId="20" fillId="0" borderId="0" xfId="0" applyNumberFormat="1" applyFont="1" applyAlignment="1">
      <alignment horizontal="center"/>
    </xf>
    <xf numFmtId="2" fontId="3" fillId="0" borderId="9" xfId="0" quotePrefix="1" applyNumberFormat="1" applyFont="1" applyBorder="1" applyAlignment="1">
      <alignment horizontal="center"/>
    </xf>
    <xf numFmtId="2" fontId="19" fillId="4" borderId="9" xfId="0" quotePrefix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4" fontId="3" fillId="6" borderId="1" xfId="0" applyNumberFormat="1" applyFont="1" applyFill="1" applyBorder="1" applyAlignment="1">
      <alignment wrapText="1"/>
    </xf>
    <xf numFmtId="0" fontId="21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21" fillId="7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9" borderId="0" xfId="0" applyFill="1"/>
    <xf numFmtId="164" fontId="0" fillId="9" borderId="0" xfId="0" applyNumberFormat="1" applyFill="1" applyAlignment="1">
      <alignment horizontal="center"/>
    </xf>
    <xf numFmtId="49" fontId="1" fillId="9" borderId="0" xfId="0" applyNumberFormat="1" applyFont="1" applyFill="1"/>
    <xf numFmtId="0" fontId="1" fillId="9" borderId="0" xfId="0" applyFont="1" applyFill="1"/>
    <xf numFmtId="4" fontId="0" fillId="3" borderId="0" xfId="0" applyNumberFormat="1" applyFill="1" applyAlignment="1">
      <alignment horizontal="right"/>
    </xf>
    <xf numFmtId="4" fontId="23" fillId="0" borderId="0" xfId="0" applyNumberFormat="1" applyFont="1"/>
    <xf numFmtId="4" fontId="24" fillId="0" borderId="0" xfId="0" applyNumberFormat="1" applyFon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  <xf numFmtId="165" fontId="23" fillId="0" borderId="0" xfId="0" applyNumberFormat="1" applyFont="1"/>
    <xf numFmtId="165" fontId="24" fillId="0" borderId="0" xfId="0" applyNumberFormat="1" applyFont="1"/>
    <xf numFmtId="165" fontId="0" fillId="0" borderId="0" xfId="0" applyNumberFormat="1"/>
    <xf numFmtId="165" fontId="9" fillId="0" borderId="0" xfId="0" applyNumberFormat="1" applyFont="1" applyAlignment="1">
      <alignment horizontal="center" vertical="center"/>
    </xf>
    <xf numFmtId="2" fontId="23" fillId="0" borderId="0" xfId="0" applyNumberFormat="1" applyFont="1"/>
    <xf numFmtId="2" fontId="24" fillId="0" borderId="0" xfId="0" applyNumberFormat="1" applyFont="1"/>
    <xf numFmtId="2" fontId="9" fillId="0" borderId="0" xfId="0" applyNumberFormat="1" applyFont="1" applyAlignment="1">
      <alignment horizontal="center" vertical="center"/>
    </xf>
    <xf numFmtId="166" fontId="0" fillId="0" borderId="0" xfId="0" applyNumberFormat="1"/>
    <xf numFmtId="167" fontId="0" fillId="3" borderId="0" xfId="0" applyNumberFormat="1" applyFill="1"/>
    <xf numFmtId="4" fontId="0" fillId="0" borderId="2" xfId="0" applyNumberFormat="1" applyBorder="1"/>
    <xf numFmtId="4" fontId="0" fillId="0" borderId="0" xfId="0" applyNumberFormat="1" applyAlignment="1">
      <alignment wrapText="1"/>
    </xf>
    <xf numFmtId="4" fontId="0" fillId="0" borderId="5" xfId="0" applyNumberFormat="1" applyBorder="1"/>
    <xf numFmtId="4" fontId="9" fillId="0" borderId="0" xfId="0" applyNumberFormat="1" applyFont="1"/>
    <xf numFmtId="4" fontId="3" fillId="0" borderId="9" xfId="0" quotePrefix="1" applyNumberFormat="1" applyFont="1" applyBorder="1" applyAlignment="1">
      <alignment horizontal="center"/>
    </xf>
    <xf numFmtId="4" fontId="19" fillId="4" borderId="9" xfId="0" quotePrefix="1" applyNumberFormat="1" applyFont="1" applyFill="1" applyBorder="1" applyAlignment="1">
      <alignment horizontal="center"/>
    </xf>
    <xf numFmtId="4" fontId="4" fillId="0" borderId="5" xfId="0" applyNumberFormat="1" applyFont="1" applyBorder="1"/>
    <xf numFmtId="4" fontId="3" fillId="0" borderId="9" xfId="0" applyNumberFormat="1" applyFont="1" applyBorder="1"/>
    <xf numFmtId="4" fontId="8" fillId="4" borderId="9" xfId="0" applyNumberFormat="1" applyFont="1" applyFill="1" applyBorder="1"/>
    <xf numFmtId="4" fontId="8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4" fontId="19" fillId="0" borderId="0" xfId="0" applyNumberFormat="1" applyFont="1"/>
    <xf numFmtId="4" fontId="1" fillId="4" borderId="9" xfId="0" applyNumberFormat="1" applyFont="1" applyFill="1" applyBorder="1"/>
    <xf numFmtId="4" fontId="3" fillId="0" borderId="9" xfId="0" applyNumberFormat="1" applyFont="1" applyBorder="1" applyAlignment="1">
      <alignment horizontal="center"/>
    </xf>
    <xf numFmtId="4" fontId="19" fillId="4" borderId="9" xfId="0" applyNumberFormat="1" applyFont="1" applyFill="1" applyBorder="1"/>
    <xf numFmtId="4" fontId="4" fillId="0" borderId="7" xfId="0" applyNumberFormat="1" applyFont="1" applyBorder="1"/>
    <xf numFmtId="0" fontId="20" fillId="0" borderId="0" xfId="0" applyFont="1"/>
    <xf numFmtId="0" fontId="8" fillId="0" borderId="0" xfId="0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1" fontId="24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0" fontId="26" fillId="0" borderId="0" xfId="0" applyFont="1" applyAlignment="1">
      <alignment vertical="center"/>
    </xf>
    <xf numFmtId="14" fontId="26" fillId="0" borderId="0" xfId="0" applyNumberFormat="1" applyFont="1" applyAlignment="1">
      <alignment horizontal="center"/>
    </xf>
    <xf numFmtId="0" fontId="0" fillId="9" borderId="0" xfId="0" applyFill="1" applyAlignment="1">
      <alignment wrapText="1"/>
    </xf>
    <xf numFmtId="0" fontId="0" fillId="9" borderId="0" xfId="0" applyFill="1" applyAlignment="1">
      <alignment horizontal="center"/>
    </xf>
    <xf numFmtId="0" fontId="0" fillId="10" borderId="0" xfId="0" applyFill="1"/>
    <xf numFmtId="0" fontId="3" fillId="10" borderId="0" xfId="0" applyFont="1" applyFill="1"/>
    <xf numFmtId="0" fontId="8" fillId="10" borderId="0" xfId="0" applyFont="1" applyFill="1" applyAlignment="1">
      <alignment horizontal="center"/>
    </xf>
    <xf numFmtId="0" fontId="24" fillId="10" borderId="0" xfId="0" applyFont="1" applyFill="1" applyAlignment="1">
      <alignment horizontal="left"/>
    </xf>
    <xf numFmtId="0" fontId="24" fillId="10" borderId="0" xfId="0" applyFont="1" applyFill="1" applyAlignment="1">
      <alignment horizontal="center"/>
    </xf>
    <xf numFmtId="0" fontId="25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/>
    </xf>
    <xf numFmtId="4" fontId="3" fillId="10" borderId="0" xfId="0" applyNumberFormat="1" applyFont="1" applyFill="1"/>
    <xf numFmtId="14" fontId="3" fillId="11" borderId="1" xfId="0" applyNumberFormat="1" applyFont="1" applyFill="1" applyBorder="1" applyAlignment="1">
      <alignment horizontal="center"/>
    </xf>
    <xf numFmtId="4" fontId="3" fillId="11" borderId="1" xfId="0" applyNumberFormat="1" applyFont="1" applyFill="1" applyBorder="1" applyAlignment="1">
      <alignment horizontal="center"/>
    </xf>
    <xf numFmtId="3" fontId="3" fillId="11" borderId="1" xfId="0" applyNumberFormat="1" applyFont="1" applyFill="1" applyBorder="1" applyAlignment="1">
      <alignment horizontal="center"/>
    </xf>
    <xf numFmtId="3" fontId="3" fillId="10" borderId="0" xfId="0" applyNumberFormat="1" applyFont="1" applyFill="1"/>
    <xf numFmtId="0" fontId="1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right"/>
    </xf>
    <xf numFmtId="0" fontId="0" fillId="0" borderId="0" xfId="0" applyAlignment="1">
      <alignment horizontal="right"/>
    </xf>
    <xf numFmtId="4" fontId="3" fillId="10" borderId="0" xfId="0" applyNumberFormat="1" applyFont="1" applyFill="1" applyAlignment="1">
      <alignment wrapText="1"/>
    </xf>
    <xf numFmtId="0" fontId="4" fillId="10" borderId="0" xfId="0" applyFont="1" applyFill="1"/>
    <xf numFmtId="0" fontId="0" fillId="10" borderId="23" xfId="0" applyFill="1" applyBorder="1"/>
    <xf numFmtId="4" fontId="3" fillId="10" borderId="24" xfId="0" applyNumberFormat="1" applyFont="1" applyFill="1" applyBorder="1"/>
    <xf numFmtId="0" fontId="3" fillId="10" borderId="24" xfId="0" applyFont="1" applyFill="1" applyBorder="1"/>
    <xf numFmtId="0" fontId="0" fillId="10" borderId="24" xfId="0" applyFill="1" applyBorder="1"/>
    <xf numFmtId="0" fontId="3" fillId="0" borderId="24" xfId="0" applyFont="1" applyBorder="1"/>
    <xf numFmtId="4" fontId="3" fillId="2" borderId="25" xfId="0" applyNumberFormat="1" applyFont="1" applyFill="1" applyBorder="1"/>
    <xf numFmtId="0" fontId="0" fillId="10" borderId="26" xfId="0" applyFill="1" applyBorder="1"/>
    <xf numFmtId="4" fontId="3" fillId="10" borderId="27" xfId="0" applyNumberFormat="1" applyFont="1" applyFill="1" applyBorder="1"/>
    <xf numFmtId="4" fontId="3" fillId="2" borderId="28" xfId="0" applyNumberFormat="1" applyFont="1" applyFill="1" applyBorder="1"/>
    <xf numFmtId="4" fontId="3" fillId="5" borderId="28" xfId="0" applyNumberFormat="1" applyFont="1" applyFill="1" applyBorder="1"/>
    <xf numFmtId="0" fontId="3" fillId="10" borderId="27" xfId="0" applyFont="1" applyFill="1" applyBorder="1"/>
    <xf numFmtId="0" fontId="3" fillId="0" borderId="27" xfId="0" applyFont="1" applyBorder="1"/>
    <xf numFmtId="4" fontId="3" fillId="5" borderId="28" xfId="0" applyNumberFormat="1" applyFont="1" applyFill="1" applyBorder="1" applyAlignment="1">
      <alignment horizontal="right"/>
    </xf>
    <xf numFmtId="0" fontId="0" fillId="10" borderId="29" xfId="0" applyFill="1" applyBorder="1"/>
    <xf numFmtId="0" fontId="0" fillId="10" borderId="30" xfId="0" applyFill="1" applyBorder="1"/>
    <xf numFmtId="0" fontId="4" fillId="10" borderId="30" xfId="0" applyFont="1" applyFill="1" applyBorder="1"/>
    <xf numFmtId="4" fontId="3" fillId="5" borderId="31" xfId="0" applyNumberFormat="1" applyFont="1" applyFill="1" applyBorder="1" applyAlignment="1">
      <alignment horizontal="right"/>
    </xf>
    <xf numFmtId="4" fontId="3" fillId="2" borderId="32" xfId="0" applyNumberFormat="1" applyFont="1" applyFill="1" applyBorder="1"/>
    <xf numFmtId="0" fontId="3" fillId="10" borderId="33" xfId="0" applyFont="1" applyFill="1" applyBorder="1"/>
    <xf numFmtId="4" fontId="3" fillId="6" borderId="28" xfId="0" applyNumberFormat="1" applyFont="1" applyFill="1" applyBorder="1" applyAlignment="1">
      <alignment wrapText="1"/>
    </xf>
    <xf numFmtId="0" fontId="3" fillId="10" borderId="26" xfId="0" applyFont="1" applyFill="1" applyBorder="1"/>
    <xf numFmtId="0" fontId="3" fillId="10" borderId="29" xfId="0" applyFont="1" applyFill="1" applyBorder="1"/>
    <xf numFmtId="0" fontId="3" fillId="10" borderId="30" xfId="0" applyFont="1" applyFill="1" applyBorder="1"/>
    <xf numFmtId="4" fontId="3" fillId="2" borderId="34" xfId="0" applyNumberFormat="1" applyFont="1" applyFill="1" applyBorder="1"/>
    <xf numFmtId="4" fontId="3" fillId="6" borderId="31" xfId="0" applyNumberFormat="1" applyFont="1" applyFill="1" applyBorder="1" applyAlignment="1">
      <alignment wrapText="1"/>
    </xf>
    <xf numFmtId="0" fontId="3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4" fontId="3" fillId="10" borderId="0" xfId="0" applyNumberFormat="1" applyFont="1" applyFill="1" applyAlignment="1">
      <alignment horizontal="right"/>
    </xf>
    <xf numFmtId="3" fontId="3" fillId="12" borderId="10" xfId="0" applyNumberFormat="1" applyFont="1" applyFill="1" applyBorder="1"/>
    <xf numFmtId="3" fontId="0" fillId="12" borderId="36" xfId="0" applyNumberFormat="1" applyFill="1" applyBorder="1"/>
    <xf numFmtId="3" fontId="0" fillId="12" borderId="11" xfId="0" applyNumberFormat="1" applyFill="1" applyBorder="1"/>
    <xf numFmtId="0" fontId="8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12" borderId="35" xfId="0" applyNumberFormat="1" applyFill="1" applyBorder="1" applyAlignment="1">
      <alignment horizontal="center" vertical="center"/>
    </xf>
    <xf numFmtId="3" fontId="0" fillId="12" borderId="16" xfId="0" applyNumberFormat="1" applyFill="1" applyBorder="1" applyAlignment="1">
      <alignment horizontal="center" vertical="center"/>
    </xf>
    <xf numFmtId="3" fontId="0" fillId="12" borderId="37" xfId="0" applyNumberFormat="1" applyFill="1" applyBorder="1" applyAlignment="1">
      <alignment horizontal="center" vertical="center"/>
    </xf>
    <xf numFmtId="3" fontId="0" fillId="12" borderId="18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14" fontId="20" fillId="0" borderId="10" xfId="0" applyNumberFormat="1" applyFont="1" applyBorder="1" applyAlignment="1">
      <alignment horizontal="center"/>
    </xf>
    <xf numFmtId="14" fontId="20" fillId="0" borderId="1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14" fontId="20" fillId="0" borderId="10" xfId="0" applyNumberFormat="1" applyFont="1" applyBorder="1" applyAlignment="1">
      <alignment horizontal="center" wrapText="1"/>
    </xf>
    <xf numFmtId="14" fontId="20" fillId="0" borderId="11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21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57"/>
  <sheetViews>
    <sheetView topLeftCell="A16" workbookViewId="0">
      <selection activeCell="H33" sqref="H33"/>
    </sheetView>
  </sheetViews>
  <sheetFormatPr baseColWidth="10" defaultRowHeight="15" x14ac:dyDescent="0.25"/>
  <sheetData>
    <row r="2" spans="1:1" ht="15.75" x14ac:dyDescent="0.25">
      <c r="A2" s="21" t="s">
        <v>61</v>
      </c>
    </row>
    <row r="4" spans="1:1" x14ac:dyDescent="0.25">
      <c r="A4" t="s">
        <v>20</v>
      </c>
    </row>
    <row r="6" spans="1:1" x14ac:dyDescent="0.25">
      <c r="A6" t="s">
        <v>62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s="20" t="s">
        <v>59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21</v>
      </c>
    </row>
    <row r="14" spans="1:1" x14ac:dyDescent="0.25">
      <c r="A14" t="s">
        <v>56</v>
      </c>
    </row>
    <row r="15" spans="1:1" x14ac:dyDescent="0.25">
      <c r="A15" t="s">
        <v>22</v>
      </c>
    </row>
    <row r="17" spans="1:1" x14ac:dyDescent="0.25">
      <c r="A17" s="8" t="s">
        <v>23</v>
      </c>
    </row>
    <row r="18" spans="1:1" x14ac:dyDescent="0.25">
      <c r="A18" t="s">
        <v>24</v>
      </c>
    </row>
    <row r="19" spans="1:1" x14ac:dyDescent="0.25">
      <c r="A19" t="s">
        <v>29</v>
      </c>
    </row>
    <row r="20" spans="1:1" x14ac:dyDescent="0.25">
      <c r="A20" t="s">
        <v>30</v>
      </c>
    </row>
    <row r="22" spans="1:1" x14ac:dyDescent="0.25">
      <c r="A22" s="8" t="s">
        <v>25</v>
      </c>
    </row>
    <row r="23" spans="1:1" x14ac:dyDescent="0.25">
      <c r="A23" t="s">
        <v>26</v>
      </c>
    </row>
    <row r="24" spans="1:1" x14ac:dyDescent="0.25">
      <c r="A24" t="s">
        <v>27</v>
      </c>
    </row>
    <row r="26" spans="1:1" x14ac:dyDescent="0.25">
      <c r="A26" s="8" t="s">
        <v>28</v>
      </c>
    </row>
    <row r="27" spans="1:1" x14ac:dyDescent="0.25">
      <c r="A27" s="8" t="s">
        <v>38</v>
      </c>
    </row>
    <row r="28" spans="1:1" x14ac:dyDescent="0.25">
      <c r="A28" s="22" t="s">
        <v>31</v>
      </c>
    </row>
    <row r="29" spans="1:1" x14ac:dyDescent="0.25">
      <c r="A29" s="22" t="s">
        <v>39</v>
      </c>
    </row>
    <row r="30" spans="1:1" x14ac:dyDescent="0.25">
      <c r="A30" s="22" t="s">
        <v>32</v>
      </c>
    </row>
    <row r="31" spans="1:1" x14ac:dyDescent="0.25">
      <c r="A31" s="20" t="s">
        <v>53</v>
      </c>
    </row>
    <row r="32" spans="1:1" x14ac:dyDescent="0.25">
      <c r="A32" s="20"/>
    </row>
    <row r="33" spans="1:1" x14ac:dyDescent="0.25">
      <c r="A33" t="s">
        <v>40</v>
      </c>
    </row>
    <row r="35" spans="1:1" x14ac:dyDescent="0.25">
      <c r="A35" t="s">
        <v>41</v>
      </c>
    </row>
    <row r="36" spans="1:1" x14ac:dyDescent="0.25">
      <c r="A36" t="s">
        <v>55</v>
      </c>
    </row>
    <row r="37" spans="1:1" x14ac:dyDescent="0.25">
      <c r="A37" s="1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3" spans="1:1" x14ac:dyDescent="0.25">
      <c r="A43" s="8" t="s">
        <v>33</v>
      </c>
    </row>
    <row r="44" spans="1:1" x14ac:dyDescent="0.25">
      <c r="A44" s="20" t="s">
        <v>53</v>
      </c>
    </row>
    <row r="45" spans="1:1" x14ac:dyDescent="0.25">
      <c r="A45" s="22" t="s">
        <v>34</v>
      </c>
    </row>
    <row r="46" spans="1:1" x14ac:dyDescent="0.25">
      <c r="A46" s="22" t="s">
        <v>35</v>
      </c>
    </row>
    <row r="47" spans="1:1" x14ac:dyDescent="0.25">
      <c r="A47" s="22" t="s">
        <v>36</v>
      </c>
    </row>
    <row r="48" spans="1:1" x14ac:dyDescent="0.25">
      <c r="A48" s="22" t="s">
        <v>37</v>
      </c>
    </row>
    <row r="50" spans="1:1" x14ac:dyDescent="0.25">
      <c r="A50" s="1" t="s">
        <v>47</v>
      </c>
    </row>
    <row r="52" spans="1:1" x14ac:dyDescent="0.25">
      <c r="A52" t="s">
        <v>48</v>
      </c>
    </row>
    <row r="53" spans="1:1" x14ac:dyDescent="0.25">
      <c r="A53" t="s">
        <v>49</v>
      </c>
    </row>
    <row r="54" spans="1:1" x14ac:dyDescent="0.25">
      <c r="A54" t="s">
        <v>52</v>
      </c>
    </row>
    <row r="55" spans="1:1" x14ac:dyDescent="0.25">
      <c r="A55" t="s">
        <v>50</v>
      </c>
    </row>
    <row r="56" spans="1:1" x14ac:dyDescent="0.25">
      <c r="A56" t="s">
        <v>51</v>
      </c>
    </row>
    <row r="57" spans="1:1" x14ac:dyDescent="0.25">
      <c r="A57" s="20" t="s">
        <v>54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"/>
  <sheetViews>
    <sheetView topLeftCell="A7" zoomScaleNormal="100" workbookViewId="0">
      <selection activeCell="K42" sqref="K42"/>
    </sheetView>
  </sheetViews>
  <sheetFormatPr baseColWidth="10" defaultRowHeight="15" x14ac:dyDescent="0.25"/>
  <cols>
    <col min="1" max="1" width="4.5703125" customWidth="1"/>
    <col min="2" max="2" width="8.7109375" customWidth="1"/>
    <col min="3" max="5" width="11.42578125" customWidth="1"/>
    <col min="6" max="6" width="8.28515625" customWidth="1"/>
    <col min="7" max="7" width="6.140625" customWidth="1"/>
    <col min="8" max="10" width="11.42578125" customWidth="1"/>
    <col min="14" max="14" width="11.42578125" customWidth="1"/>
  </cols>
  <sheetData>
    <row r="1" spans="1:8" ht="22.5" customHeight="1" x14ac:dyDescent="0.25">
      <c r="H1" s="35" t="s">
        <v>68</v>
      </c>
    </row>
    <row r="2" spans="1:8" ht="15.75" x14ac:dyDescent="0.25">
      <c r="A2" s="21" t="s">
        <v>78</v>
      </c>
    </row>
    <row r="3" spans="1:8" ht="15.75" x14ac:dyDescent="0.25">
      <c r="A3" s="21" t="s">
        <v>79</v>
      </c>
    </row>
    <row r="4" spans="1:8" ht="12" customHeight="1" x14ac:dyDescent="0.25"/>
    <row r="5" spans="1:8" x14ac:dyDescent="0.25">
      <c r="A5" t="s">
        <v>123</v>
      </c>
    </row>
    <row r="6" spans="1:8" x14ac:dyDescent="0.25">
      <c r="A6" t="s">
        <v>124</v>
      </c>
    </row>
    <row r="7" spans="1:8" x14ac:dyDescent="0.25">
      <c r="A7" t="s">
        <v>72</v>
      </c>
    </row>
    <row r="8" spans="1:8" ht="6" customHeight="1" x14ac:dyDescent="0.25"/>
    <row r="9" spans="1:8" x14ac:dyDescent="0.25">
      <c r="A9" t="s">
        <v>125</v>
      </c>
    </row>
    <row r="10" spans="1:8" x14ac:dyDescent="0.25">
      <c r="A10" t="s">
        <v>126</v>
      </c>
    </row>
    <row r="11" spans="1:8" x14ac:dyDescent="0.25">
      <c r="A11" t="s">
        <v>127</v>
      </c>
    </row>
    <row r="12" spans="1:8" x14ac:dyDescent="0.25">
      <c r="A12" s="39" t="s">
        <v>80</v>
      </c>
    </row>
    <row r="13" spans="1:8" x14ac:dyDescent="0.25">
      <c r="A13" t="s">
        <v>73</v>
      </c>
    </row>
    <row r="14" spans="1:8" ht="6" customHeight="1" x14ac:dyDescent="0.25"/>
    <row r="15" spans="1:8" x14ac:dyDescent="0.25">
      <c r="A15" t="s">
        <v>81</v>
      </c>
    </row>
    <row r="16" spans="1:8" x14ac:dyDescent="0.25">
      <c r="A16" t="s">
        <v>82</v>
      </c>
    </row>
    <row r="17" spans="1:4" x14ac:dyDescent="0.25">
      <c r="A17" t="s">
        <v>83</v>
      </c>
    </row>
    <row r="18" spans="1:4" ht="6" customHeight="1" x14ac:dyDescent="0.25"/>
    <row r="19" spans="1:4" x14ac:dyDescent="0.25">
      <c r="A19" s="8" t="s">
        <v>70</v>
      </c>
    </row>
    <row r="20" spans="1:4" x14ac:dyDescent="0.25">
      <c r="A20" t="s">
        <v>84</v>
      </c>
    </row>
    <row r="21" spans="1:4" x14ac:dyDescent="0.25">
      <c r="A21" t="s">
        <v>85</v>
      </c>
    </row>
    <row r="22" spans="1:4" x14ac:dyDescent="0.25">
      <c r="A22" s="1" t="s">
        <v>97</v>
      </c>
    </row>
    <row r="23" spans="1:4" ht="6" customHeight="1" x14ac:dyDescent="0.25"/>
    <row r="24" spans="1:4" x14ac:dyDescent="0.25">
      <c r="A24" s="8" t="s">
        <v>76</v>
      </c>
    </row>
    <row r="25" spans="1:4" x14ac:dyDescent="0.25">
      <c r="A25" t="s">
        <v>86</v>
      </c>
    </row>
    <row r="26" spans="1:4" x14ac:dyDescent="0.25">
      <c r="A26" t="s">
        <v>87</v>
      </c>
    </row>
    <row r="27" spans="1:4" x14ac:dyDescent="0.25">
      <c r="A27" t="s">
        <v>88</v>
      </c>
    </row>
    <row r="28" spans="1:4" x14ac:dyDescent="0.25">
      <c r="A28" t="s">
        <v>89</v>
      </c>
    </row>
    <row r="29" spans="1:4" x14ac:dyDescent="0.25">
      <c r="A29" t="s">
        <v>98</v>
      </c>
    </row>
    <row r="30" spans="1:4" ht="6" customHeight="1" x14ac:dyDescent="0.25"/>
    <row r="31" spans="1:4" x14ac:dyDescent="0.25">
      <c r="A31" s="33" t="s">
        <v>71</v>
      </c>
      <c r="B31" s="20"/>
      <c r="C31" s="20"/>
      <c r="D31" s="20"/>
    </row>
    <row r="32" spans="1:4" ht="6.75" customHeight="1" x14ac:dyDescent="0.25"/>
    <row r="33" spans="1:1" x14ac:dyDescent="0.25">
      <c r="A33" s="20" t="s">
        <v>75</v>
      </c>
    </row>
    <row r="34" spans="1:1" x14ac:dyDescent="0.25">
      <c r="A34" s="20" t="s">
        <v>90</v>
      </c>
    </row>
    <row r="35" spans="1:1" x14ac:dyDescent="0.25">
      <c r="A35" s="20" t="s">
        <v>91</v>
      </c>
    </row>
    <row r="36" spans="1:1" x14ac:dyDescent="0.25">
      <c r="A36" s="20" t="s">
        <v>92</v>
      </c>
    </row>
    <row r="37" spans="1:1" x14ac:dyDescent="0.25">
      <c r="A37" s="20" t="s">
        <v>93</v>
      </c>
    </row>
    <row r="38" spans="1:1" ht="6" customHeight="1" x14ac:dyDescent="0.25">
      <c r="A38" s="20"/>
    </row>
    <row r="39" spans="1:1" ht="15.75" x14ac:dyDescent="0.25">
      <c r="A39" s="34" t="s">
        <v>94</v>
      </c>
    </row>
    <row r="40" spans="1:1" ht="15.75" x14ac:dyDescent="0.25">
      <c r="A40" s="34" t="s">
        <v>95</v>
      </c>
    </row>
    <row r="41" spans="1:1" ht="6" customHeight="1" x14ac:dyDescent="0.25">
      <c r="A41" s="34"/>
    </row>
    <row r="42" spans="1:1" x14ac:dyDescent="0.25">
      <c r="A42" s="8" t="s">
        <v>99</v>
      </c>
    </row>
    <row r="43" spans="1:1" x14ac:dyDescent="0.25">
      <c r="A43" s="8" t="s">
        <v>96</v>
      </c>
    </row>
    <row r="44" spans="1:1" x14ac:dyDescent="0.25">
      <c r="A44" s="36" t="s">
        <v>108</v>
      </c>
    </row>
    <row r="45" spans="1:1" x14ac:dyDescent="0.25">
      <c r="A45" s="36" t="s">
        <v>103</v>
      </c>
    </row>
    <row r="46" spans="1:1" x14ac:dyDescent="0.25">
      <c r="A46" s="37" t="s">
        <v>104</v>
      </c>
    </row>
    <row r="47" spans="1:1" x14ac:dyDescent="0.25">
      <c r="A47" s="36" t="s">
        <v>102</v>
      </c>
    </row>
    <row r="48" spans="1:1" ht="6" customHeight="1" x14ac:dyDescent="0.25"/>
    <row r="49" spans="1:1" x14ac:dyDescent="0.25">
      <c r="A49" s="8" t="s">
        <v>100</v>
      </c>
    </row>
    <row r="50" spans="1:1" ht="6" customHeight="1" x14ac:dyDescent="0.25"/>
    <row r="51" spans="1:1" x14ac:dyDescent="0.25">
      <c r="A51" s="36" t="s">
        <v>109</v>
      </c>
    </row>
    <row r="52" spans="1:1" x14ac:dyDescent="0.25">
      <c r="A52" s="37" t="s">
        <v>105</v>
      </c>
    </row>
    <row r="53" spans="1:1" x14ac:dyDescent="0.25">
      <c r="A53" s="36" t="s">
        <v>107</v>
      </c>
    </row>
    <row r="54" spans="1:1" x14ac:dyDescent="0.25">
      <c r="A54" s="38" t="s">
        <v>106</v>
      </c>
    </row>
    <row r="55" spans="1:1" x14ac:dyDescent="0.25">
      <c r="A55" s="36" t="s">
        <v>110</v>
      </c>
    </row>
    <row r="56" spans="1:1" x14ac:dyDescent="0.25">
      <c r="A56" s="37" t="s">
        <v>111</v>
      </c>
    </row>
    <row r="57" spans="1:1" x14ac:dyDescent="0.25">
      <c r="A57" s="36" t="s">
        <v>112</v>
      </c>
    </row>
    <row r="58" spans="1:1" x14ac:dyDescent="0.25">
      <c r="A58" s="38" t="s">
        <v>113</v>
      </c>
    </row>
    <row r="59" spans="1:1" x14ac:dyDescent="0.25">
      <c r="A59" s="36" t="s">
        <v>115</v>
      </c>
    </row>
    <row r="60" spans="1:1" x14ac:dyDescent="0.25">
      <c r="A60" s="37" t="s">
        <v>114</v>
      </c>
    </row>
    <row r="61" spans="1:1" x14ac:dyDescent="0.25">
      <c r="A61" s="36" t="s">
        <v>116</v>
      </c>
    </row>
    <row r="62" spans="1:1" x14ac:dyDescent="0.25">
      <c r="A62" s="36" t="s">
        <v>117</v>
      </c>
    </row>
    <row r="63" spans="1:1" x14ac:dyDescent="0.25">
      <c r="A63" s="36" t="s">
        <v>118</v>
      </c>
    </row>
    <row r="64" spans="1:1" x14ac:dyDescent="0.25">
      <c r="A64" t="s">
        <v>119</v>
      </c>
    </row>
    <row r="65" spans="1:1" ht="6" customHeight="1" x14ac:dyDescent="0.25"/>
    <row r="66" spans="1:1" x14ac:dyDescent="0.25">
      <c r="A66" s="27" t="s">
        <v>74</v>
      </c>
    </row>
    <row r="67" spans="1:1" ht="6" customHeight="1" x14ac:dyDescent="0.25"/>
    <row r="68" spans="1:1" x14ac:dyDescent="0.25">
      <c r="A68" s="36" t="s">
        <v>122</v>
      </c>
    </row>
    <row r="69" spans="1:1" x14ac:dyDescent="0.25">
      <c r="A69" s="36" t="s">
        <v>121</v>
      </c>
    </row>
    <row r="70" spans="1:1" x14ac:dyDescent="0.25">
      <c r="A70" s="36" t="s">
        <v>120</v>
      </c>
    </row>
    <row r="71" spans="1:1" x14ac:dyDescent="0.25">
      <c r="A71" s="36" t="s">
        <v>101</v>
      </c>
    </row>
    <row r="72" spans="1:1" x14ac:dyDescent="0.25">
      <c r="A72" s="36"/>
    </row>
    <row r="73" spans="1:1" x14ac:dyDescent="0.25">
      <c r="A73" s="20" t="s">
        <v>77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7B86-ABD2-4E79-A54B-DF665F26E7B2}">
  <dimension ref="B1:V60"/>
  <sheetViews>
    <sheetView workbookViewId="0">
      <selection activeCell="D6" sqref="D6"/>
    </sheetView>
  </sheetViews>
  <sheetFormatPr baseColWidth="10" defaultColWidth="11.42578125" defaultRowHeight="15" x14ac:dyDescent="0.25"/>
  <cols>
    <col min="1" max="1" width="11.42578125" style="113"/>
    <col min="2" max="2" width="20.7109375" style="113" bestFit="1" customWidth="1"/>
    <col min="3" max="3" width="17.5703125" style="113" bestFit="1" customWidth="1"/>
    <col min="4" max="6" width="11.42578125" style="113"/>
    <col min="7" max="8" width="18.7109375" style="113" customWidth="1"/>
    <col min="9" max="16384" width="11.42578125" style="113"/>
  </cols>
  <sheetData>
    <row r="1" spans="2:21" x14ac:dyDescent="0.25">
      <c r="B1" s="125" t="s">
        <v>308</v>
      </c>
    </row>
    <row r="2" spans="2:21" x14ac:dyDescent="0.25">
      <c r="G2" s="114" t="s">
        <v>320</v>
      </c>
    </row>
    <row r="3" spans="2:21" x14ac:dyDescent="0.25">
      <c r="B3" s="159" t="s">
        <v>321</v>
      </c>
      <c r="C3" s="160"/>
      <c r="D3" s="160"/>
      <c r="E3" s="161"/>
      <c r="G3" s="45" t="s">
        <v>173</v>
      </c>
    </row>
    <row r="4" spans="2:21" x14ac:dyDescent="0.25">
      <c r="D4" s="126"/>
      <c r="G4" s="18" t="s">
        <v>174</v>
      </c>
    </row>
    <row r="5" spans="2:21" ht="15" customHeight="1" x14ac:dyDescent="0.25">
      <c r="B5" s="113" t="s">
        <v>312</v>
      </c>
      <c r="D5" s="121">
        <v>45658</v>
      </c>
      <c r="G5" s="54" t="s">
        <v>304</v>
      </c>
    </row>
    <row r="6" spans="2:21" x14ac:dyDescent="0.25">
      <c r="B6" s="113" t="s">
        <v>294</v>
      </c>
      <c r="D6" s="43">
        <f>DATE(D7,12,31)-DATE(D7,1,1)+1</f>
        <v>365</v>
      </c>
      <c r="E6" s="113" t="s">
        <v>311</v>
      </c>
    </row>
    <row r="7" spans="2:21" x14ac:dyDescent="0.25">
      <c r="B7" s="113" t="s">
        <v>298</v>
      </c>
      <c r="D7" s="43">
        <f>YEAR(D5)</f>
        <v>2025</v>
      </c>
      <c r="E7" s="113" t="s">
        <v>311</v>
      </c>
    </row>
    <row r="8" spans="2:21" x14ac:dyDescent="0.25">
      <c r="B8" s="116"/>
      <c r="D8" s="117"/>
    </row>
    <row r="9" spans="2:21" x14ac:dyDescent="0.25">
      <c r="B9" s="118" t="s">
        <v>293</v>
      </c>
      <c r="D9" s="122">
        <v>1.19</v>
      </c>
    </row>
    <row r="10" spans="2:21" x14ac:dyDescent="0.25">
      <c r="D10" s="124"/>
    </row>
    <row r="11" spans="2:21" x14ac:dyDescent="0.25">
      <c r="B11" s="119" t="s">
        <v>309</v>
      </c>
      <c r="D11" s="123">
        <v>2</v>
      </c>
    </row>
    <row r="12" spans="2:21" x14ac:dyDescent="0.25">
      <c r="B12" s="113" t="s">
        <v>310</v>
      </c>
      <c r="D12" s="123">
        <v>6</v>
      </c>
    </row>
    <row r="14" spans="2:21" x14ac:dyDescent="0.25">
      <c r="D14" s="120"/>
      <c r="E14" s="114"/>
      <c r="F14" s="114"/>
    </row>
    <row r="15" spans="2:21" x14ac:dyDescent="0.25">
      <c r="B15" s="125" t="s">
        <v>315</v>
      </c>
      <c r="C15" s="114"/>
      <c r="D15" s="114"/>
      <c r="E15" s="114"/>
      <c r="I15" s="125" t="s">
        <v>316</v>
      </c>
    </row>
    <row r="16" spans="2:21" ht="15.75" thickBot="1" x14ac:dyDescent="0.3">
      <c r="D16" s="114" t="s">
        <v>131</v>
      </c>
      <c r="E16" s="114"/>
      <c r="F16" s="114"/>
      <c r="J16" s="114"/>
      <c r="K16" s="114"/>
      <c r="L16" s="114"/>
      <c r="S16" s="114"/>
      <c r="T16" s="114"/>
      <c r="U16" s="114"/>
    </row>
    <row r="17" spans="2:21" x14ac:dyDescent="0.25">
      <c r="B17" s="131" t="s">
        <v>313</v>
      </c>
      <c r="C17" s="134" t="s">
        <v>169</v>
      </c>
      <c r="D17" s="148">
        <v>20</v>
      </c>
      <c r="E17" s="149"/>
      <c r="F17" s="114"/>
      <c r="I17" s="131" t="s">
        <v>317</v>
      </c>
      <c r="J17" s="132"/>
      <c r="K17" s="133"/>
      <c r="L17" s="133"/>
      <c r="M17" s="134"/>
      <c r="N17" s="134"/>
      <c r="O17" s="134"/>
      <c r="P17" s="135" t="s">
        <v>169</v>
      </c>
      <c r="Q17" s="136">
        <v>30</v>
      </c>
      <c r="R17" s="120"/>
      <c r="S17" s="114"/>
      <c r="T17" s="130"/>
      <c r="U17" s="114"/>
    </row>
    <row r="18" spans="2:21" x14ac:dyDescent="0.25">
      <c r="B18" s="137"/>
      <c r="D18" s="127"/>
      <c r="E18" s="141"/>
      <c r="F18" s="114"/>
      <c r="I18" s="137" t="s">
        <v>171</v>
      </c>
      <c r="J18" s="127"/>
      <c r="K18" s="114"/>
      <c r="L18" s="114"/>
      <c r="Q18" s="138"/>
      <c r="R18" s="120"/>
      <c r="S18" s="114"/>
      <c r="U18" s="114"/>
    </row>
    <row r="19" spans="2:21" x14ac:dyDescent="0.25">
      <c r="B19" s="137" t="s">
        <v>2</v>
      </c>
      <c r="C19" s="113" t="s">
        <v>175</v>
      </c>
      <c r="D19" s="45">
        <v>382.48</v>
      </c>
      <c r="E19" s="150">
        <v>80</v>
      </c>
      <c r="F19" s="114" t="s">
        <v>148</v>
      </c>
      <c r="G19" s="113" t="s">
        <v>176</v>
      </c>
      <c r="I19" s="137"/>
      <c r="J19" s="120"/>
      <c r="K19" s="129"/>
      <c r="L19" s="114"/>
      <c r="Q19" s="138"/>
      <c r="R19" s="120"/>
      <c r="S19" s="114"/>
      <c r="U19" s="114"/>
    </row>
    <row r="20" spans="2:21" x14ac:dyDescent="0.25">
      <c r="B20" s="137"/>
      <c r="D20" s="114"/>
      <c r="E20" s="141"/>
      <c r="F20" s="114"/>
      <c r="I20" s="137" t="s">
        <v>149</v>
      </c>
      <c r="J20" s="114"/>
      <c r="K20" s="114"/>
      <c r="L20" s="114"/>
      <c r="P20" s="1" t="s">
        <v>169</v>
      </c>
      <c r="Q20" s="139">
        <v>10</v>
      </c>
      <c r="R20" s="120"/>
      <c r="S20" s="114"/>
      <c r="T20" s="130"/>
      <c r="U20" s="114"/>
    </row>
    <row r="21" spans="2:21" x14ac:dyDescent="0.25">
      <c r="B21" s="137" t="s">
        <v>3</v>
      </c>
      <c r="C21" s="113" t="s">
        <v>169</v>
      </c>
      <c r="D21" s="18">
        <v>200</v>
      </c>
      <c r="E21" s="150">
        <f>E19</f>
        <v>80</v>
      </c>
      <c r="F21" s="114" t="s">
        <v>148</v>
      </c>
      <c r="I21" s="137"/>
      <c r="J21" s="120"/>
      <c r="K21" s="129"/>
      <c r="L21" s="114"/>
      <c r="Q21" s="138"/>
      <c r="R21" s="120"/>
      <c r="S21" s="114"/>
      <c r="U21" s="114"/>
    </row>
    <row r="22" spans="2:21" x14ac:dyDescent="0.25">
      <c r="B22" s="151"/>
      <c r="C22" s="114"/>
      <c r="D22" s="114"/>
      <c r="E22" s="141"/>
      <c r="F22" s="114"/>
      <c r="I22" s="137" t="s">
        <v>150</v>
      </c>
      <c r="J22" s="114"/>
      <c r="K22" s="114"/>
      <c r="L22" s="114"/>
      <c r="P22" s="1" t="s">
        <v>169</v>
      </c>
      <c r="Q22" s="139">
        <v>10</v>
      </c>
      <c r="R22" s="120"/>
      <c r="S22" s="114"/>
      <c r="T22" s="130"/>
      <c r="U22" s="114"/>
    </row>
    <row r="23" spans="2:21" x14ac:dyDescent="0.25">
      <c r="B23" s="151" t="s">
        <v>4</v>
      </c>
      <c r="C23" s="114" t="s">
        <v>169</v>
      </c>
      <c r="D23" s="18">
        <v>170</v>
      </c>
      <c r="E23" s="150">
        <f>E21</f>
        <v>80</v>
      </c>
      <c r="F23" s="114" t="s">
        <v>148</v>
      </c>
      <c r="I23" s="137"/>
      <c r="J23" s="120"/>
      <c r="K23" s="129"/>
      <c r="L23" s="114"/>
      <c r="Q23" s="138"/>
      <c r="R23" s="120"/>
      <c r="S23" s="114"/>
      <c r="U23" s="114"/>
    </row>
    <row r="24" spans="2:21" x14ac:dyDescent="0.25">
      <c r="B24" s="137"/>
      <c r="D24" s="114"/>
      <c r="E24" s="141"/>
      <c r="F24" s="114"/>
      <c r="I24" s="137" t="s">
        <v>151</v>
      </c>
      <c r="J24" s="114"/>
      <c r="K24" s="114"/>
      <c r="L24" s="114"/>
      <c r="P24" s="1" t="s">
        <v>169</v>
      </c>
      <c r="Q24" s="139">
        <v>10</v>
      </c>
      <c r="R24" s="120"/>
      <c r="S24" s="114"/>
      <c r="T24" s="130"/>
      <c r="U24" s="114"/>
    </row>
    <row r="25" spans="2:21" x14ac:dyDescent="0.25">
      <c r="B25" s="151" t="s">
        <v>7</v>
      </c>
      <c r="C25" s="114" t="s">
        <v>169</v>
      </c>
      <c r="D25" s="18">
        <v>130</v>
      </c>
      <c r="E25" s="150">
        <f>E23</f>
        <v>80</v>
      </c>
      <c r="F25" s="114" t="s">
        <v>148</v>
      </c>
      <c r="I25" s="137"/>
      <c r="J25" s="120"/>
      <c r="K25" s="129"/>
      <c r="L25" s="114"/>
      <c r="Q25" s="138"/>
      <c r="R25" s="120"/>
      <c r="S25" s="114"/>
      <c r="U25" s="114"/>
    </row>
    <row r="26" spans="2:21" x14ac:dyDescent="0.25">
      <c r="B26" s="137"/>
      <c r="D26" s="114"/>
      <c r="E26" s="141"/>
      <c r="F26" s="114"/>
      <c r="I26" s="137" t="s">
        <v>152</v>
      </c>
      <c r="J26" s="114"/>
      <c r="K26" s="114"/>
      <c r="L26" s="114"/>
      <c r="P26" s="1" t="s">
        <v>169</v>
      </c>
      <c r="Q26" s="139">
        <v>30</v>
      </c>
      <c r="R26" s="120"/>
      <c r="S26" s="114"/>
      <c r="T26" s="130"/>
      <c r="U26" s="114"/>
    </row>
    <row r="27" spans="2:21" x14ac:dyDescent="0.25">
      <c r="B27" s="151" t="s">
        <v>8</v>
      </c>
      <c r="C27" s="114" t="s">
        <v>169</v>
      </c>
      <c r="D27" s="18">
        <v>100</v>
      </c>
      <c r="E27" s="150">
        <f>E25</f>
        <v>80</v>
      </c>
      <c r="F27" s="114" t="s">
        <v>148</v>
      </c>
      <c r="I27" s="137"/>
      <c r="J27" s="120"/>
      <c r="K27" s="129"/>
      <c r="L27" s="114"/>
      <c r="Q27" s="138"/>
      <c r="R27" s="120"/>
      <c r="S27" s="114"/>
      <c r="U27" s="114"/>
    </row>
    <row r="28" spans="2:21" x14ac:dyDescent="0.25">
      <c r="B28" s="137"/>
      <c r="D28" s="120"/>
      <c r="E28" s="141"/>
      <c r="F28" s="114"/>
      <c r="I28" s="137" t="s">
        <v>153</v>
      </c>
      <c r="J28" s="120"/>
      <c r="K28" s="114"/>
      <c r="L28" s="114"/>
      <c r="P28" s="1" t="s">
        <v>169</v>
      </c>
      <c r="Q28" s="139">
        <v>10</v>
      </c>
      <c r="R28" s="120"/>
      <c r="S28" s="114"/>
      <c r="T28" s="130"/>
      <c r="U28" s="114"/>
    </row>
    <row r="29" spans="2:21" x14ac:dyDescent="0.25">
      <c r="B29" s="151" t="s">
        <v>314</v>
      </c>
      <c r="C29" s="114" t="s">
        <v>169</v>
      </c>
      <c r="D29" s="18">
        <v>130</v>
      </c>
      <c r="E29" s="150">
        <f>E27</f>
        <v>80</v>
      </c>
      <c r="F29" s="114" t="s">
        <v>148</v>
      </c>
      <c r="I29" s="137"/>
      <c r="J29" s="120"/>
      <c r="K29" s="129"/>
      <c r="L29" s="114"/>
      <c r="Q29" s="138"/>
      <c r="R29" s="120"/>
      <c r="S29" s="114"/>
      <c r="U29" s="114"/>
    </row>
    <row r="30" spans="2:21" x14ac:dyDescent="0.25">
      <c r="B30" s="137"/>
      <c r="D30" s="114"/>
      <c r="E30" s="141"/>
      <c r="F30" s="114"/>
      <c r="I30" s="137" t="s">
        <v>154</v>
      </c>
      <c r="J30" s="114"/>
      <c r="K30" s="114"/>
      <c r="L30" s="114"/>
      <c r="P30" s="1" t="s">
        <v>169</v>
      </c>
      <c r="Q30" s="139">
        <v>10</v>
      </c>
      <c r="R30" s="120"/>
      <c r="S30" s="114"/>
      <c r="T30" s="130"/>
      <c r="U30" s="114"/>
    </row>
    <row r="31" spans="2:21" x14ac:dyDescent="0.25">
      <c r="B31" s="137" t="s">
        <v>11</v>
      </c>
      <c r="C31" s="113" t="s">
        <v>175</v>
      </c>
      <c r="D31" s="48">
        <f>D19</f>
        <v>382.48</v>
      </c>
      <c r="E31" s="150">
        <f>E29</f>
        <v>80</v>
      </c>
      <c r="F31" s="114" t="s">
        <v>148</v>
      </c>
      <c r="G31" s="113" t="s">
        <v>176</v>
      </c>
      <c r="I31" s="137"/>
      <c r="J31" s="120"/>
      <c r="K31" s="129"/>
      <c r="L31" s="114"/>
      <c r="Q31" s="138"/>
      <c r="R31" s="120"/>
      <c r="S31" s="114"/>
      <c r="U31" s="114"/>
    </row>
    <row r="32" spans="2:21" x14ac:dyDescent="0.25">
      <c r="B32" s="137"/>
      <c r="D32" s="114"/>
      <c r="E32" s="141"/>
      <c r="F32" s="114"/>
      <c r="I32" s="137" t="s">
        <v>318</v>
      </c>
      <c r="J32" s="114"/>
      <c r="K32" s="114"/>
      <c r="L32" s="114"/>
      <c r="P32" s="130"/>
      <c r="Q32" s="138"/>
      <c r="R32" s="120"/>
      <c r="S32" s="114"/>
      <c r="T32" s="130"/>
      <c r="U32" s="114"/>
    </row>
    <row r="33" spans="2:22" x14ac:dyDescent="0.25">
      <c r="B33" s="151" t="s">
        <v>306</v>
      </c>
      <c r="C33" s="114" t="s">
        <v>169</v>
      </c>
      <c r="D33" s="18">
        <v>200</v>
      </c>
      <c r="E33" s="150">
        <f>E31</f>
        <v>80</v>
      </c>
      <c r="F33" s="114" t="s">
        <v>148</v>
      </c>
      <c r="I33" s="137" t="s">
        <v>158</v>
      </c>
      <c r="J33" s="120"/>
      <c r="K33" s="129"/>
      <c r="L33" s="114"/>
      <c r="P33" s="1" t="s">
        <v>169</v>
      </c>
      <c r="Q33" s="139">
        <v>10</v>
      </c>
      <c r="R33" s="120"/>
      <c r="S33" s="114"/>
      <c r="T33" s="130"/>
      <c r="U33" s="114"/>
    </row>
    <row r="34" spans="2:22" x14ac:dyDescent="0.25">
      <c r="B34" s="137"/>
      <c r="D34" s="120"/>
      <c r="E34" s="141"/>
      <c r="F34" s="114"/>
      <c r="I34" s="137" t="s">
        <v>159</v>
      </c>
      <c r="J34" s="120"/>
      <c r="K34" s="114"/>
      <c r="L34" s="114"/>
      <c r="P34" s="1" t="s">
        <v>169</v>
      </c>
      <c r="Q34" s="139">
        <v>20</v>
      </c>
      <c r="R34" s="120"/>
      <c r="S34" s="114"/>
      <c r="T34" s="130"/>
      <c r="U34" s="114"/>
    </row>
    <row r="35" spans="2:22" x14ac:dyDescent="0.25">
      <c r="B35" s="151" t="s">
        <v>305</v>
      </c>
      <c r="C35" s="114" t="s">
        <v>169</v>
      </c>
      <c r="D35" s="18">
        <v>130</v>
      </c>
      <c r="E35" s="150">
        <f>E33</f>
        <v>80</v>
      </c>
      <c r="F35" s="114" t="s">
        <v>148</v>
      </c>
      <c r="I35" s="137" t="s">
        <v>160</v>
      </c>
      <c r="J35" s="120"/>
      <c r="K35" s="129"/>
      <c r="L35" s="114"/>
      <c r="P35" s="1" t="s">
        <v>169</v>
      </c>
      <c r="Q35" s="139">
        <v>30</v>
      </c>
      <c r="R35" s="120"/>
      <c r="S35" s="114"/>
      <c r="T35" s="130"/>
      <c r="U35" s="114"/>
    </row>
    <row r="36" spans="2:22" x14ac:dyDescent="0.25">
      <c r="B36" s="137"/>
      <c r="D36" s="120"/>
      <c r="E36" s="141"/>
      <c r="F36" s="114"/>
      <c r="I36" s="137"/>
      <c r="J36" s="120"/>
      <c r="K36" s="114"/>
      <c r="L36" s="114"/>
      <c r="Q36" s="138"/>
      <c r="R36" s="120"/>
      <c r="S36" s="114"/>
      <c r="U36" s="114"/>
    </row>
    <row r="37" spans="2:22" x14ac:dyDescent="0.25">
      <c r="B37" s="151" t="s">
        <v>9</v>
      </c>
      <c r="C37" s="114" t="s">
        <v>169</v>
      </c>
      <c r="D37" s="18">
        <v>100</v>
      </c>
      <c r="E37" s="150">
        <f>E35</f>
        <v>80</v>
      </c>
      <c r="F37" s="114" t="s">
        <v>148</v>
      </c>
      <c r="I37" s="137" t="s">
        <v>155</v>
      </c>
      <c r="J37" s="120"/>
      <c r="K37" s="129"/>
      <c r="L37" s="114"/>
      <c r="P37" s="1" t="s">
        <v>169</v>
      </c>
      <c r="Q37" s="139">
        <v>30</v>
      </c>
      <c r="R37" s="120"/>
      <c r="S37" s="114"/>
      <c r="T37" s="130"/>
      <c r="U37" s="114"/>
    </row>
    <row r="38" spans="2:22" x14ac:dyDescent="0.25">
      <c r="B38" s="137"/>
      <c r="D38" s="114"/>
      <c r="E38" s="141"/>
      <c r="F38" s="114"/>
      <c r="I38" s="137"/>
      <c r="J38" s="114"/>
      <c r="K38" s="114"/>
      <c r="L38" s="114"/>
      <c r="Q38" s="138"/>
      <c r="R38" s="120"/>
      <c r="S38" s="114"/>
      <c r="U38" s="114"/>
    </row>
    <row r="39" spans="2:22" x14ac:dyDescent="0.25">
      <c r="B39" s="137" t="s">
        <v>146</v>
      </c>
      <c r="C39" s="113" t="s">
        <v>169</v>
      </c>
      <c r="D39" s="18">
        <v>60</v>
      </c>
      <c r="E39" s="150">
        <v>40</v>
      </c>
      <c r="F39" s="114" t="s">
        <v>148</v>
      </c>
      <c r="I39" s="137" t="s">
        <v>156</v>
      </c>
      <c r="J39" s="120"/>
      <c r="K39" s="129"/>
      <c r="L39" s="114"/>
      <c r="P39" s="1" t="s">
        <v>169</v>
      </c>
      <c r="Q39" s="139">
        <v>10</v>
      </c>
      <c r="R39" s="120"/>
      <c r="S39" s="114"/>
      <c r="T39" s="130"/>
      <c r="U39" s="114"/>
    </row>
    <row r="40" spans="2:22" x14ac:dyDescent="0.25">
      <c r="B40" s="137"/>
      <c r="D40" s="114"/>
      <c r="E40" s="141"/>
      <c r="F40" s="114"/>
      <c r="I40" s="137"/>
      <c r="J40" s="114"/>
      <c r="K40" s="114"/>
      <c r="L40" s="114"/>
      <c r="Q40" s="138"/>
      <c r="R40" s="120"/>
      <c r="S40" s="114"/>
      <c r="U40" s="114"/>
    </row>
    <row r="41" spans="2:22" x14ac:dyDescent="0.25">
      <c r="B41" s="151" t="s">
        <v>147</v>
      </c>
      <c r="C41" s="114" t="s">
        <v>169</v>
      </c>
      <c r="D41" s="18">
        <v>30</v>
      </c>
      <c r="E41" s="150">
        <v>10</v>
      </c>
      <c r="F41" s="114" t="s">
        <v>148</v>
      </c>
      <c r="I41" s="137" t="s">
        <v>157</v>
      </c>
      <c r="J41" s="120"/>
      <c r="K41" s="129"/>
      <c r="L41" s="114"/>
      <c r="P41" s="130"/>
      <c r="Q41" s="138"/>
      <c r="R41" s="120"/>
      <c r="S41" s="114"/>
      <c r="T41" s="130"/>
      <c r="U41" s="114"/>
    </row>
    <row r="42" spans="2:22" x14ac:dyDescent="0.25">
      <c r="B42" s="137"/>
      <c r="D42" s="114"/>
      <c r="E42" s="141"/>
      <c r="F42" s="114"/>
      <c r="I42" s="137" t="s">
        <v>161</v>
      </c>
      <c r="J42" s="114"/>
      <c r="K42" s="114"/>
      <c r="L42" s="114"/>
      <c r="P42" s="1" t="s">
        <v>169</v>
      </c>
      <c r="Q42" s="139">
        <v>10</v>
      </c>
      <c r="R42" s="120"/>
      <c r="S42" s="114"/>
      <c r="T42" s="130"/>
      <c r="U42" s="114"/>
    </row>
    <row r="43" spans="2:22" ht="15.75" thickBot="1" x14ac:dyDescent="0.3">
      <c r="B43" s="152" t="s">
        <v>12</v>
      </c>
      <c r="C43" s="153" t="s">
        <v>169</v>
      </c>
      <c r="D43" s="154">
        <v>60</v>
      </c>
      <c r="E43" s="155">
        <v>40</v>
      </c>
      <c r="F43" s="114" t="s">
        <v>148</v>
      </c>
      <c r="G43" s="114"/>
      <c r="I43" s="137" t="s">
        <v>162</v>
      </c>
      <c r="J43" s="120"/>
      <c r="K43" s="129"/>
      <c r="L43" s="114"/>
      <c r="M43" s="114"/>
      <c r="P43" s="1" t="s">
        <v>169</v>
      </c>
      <c r="Q43" s="139">
        <v>10</v>
      </c>
      <c r="R43" s="120"/>
      <c r="S43" s="114"/>
      <c r="T43" s="130"/>
      <c r="U43" s="114"/>
      <c r="V43" s="114"/>
    </row>
    <row r="44" spans="2:22" x14ac:dyDescent="0.25">
      <c r="I44" s="137"/>
      <c r="Q44" s="138"/>
      <c r="R44" s="120"/>
      <c r="S44" s="114"/>
    </row>
    <row r="45" spans="2:22" x14ac:dyDescent="0.25">
      <c r="I45" s="137"/>
      <c r="Q45" s="138"/>
      <c r="R45" s="120"/>
      <c r="S45" s="114"/>
    </row>
    <row r="46" spans="2:22" x14ac:dyDescent="0.25">
      <c r="I46" s="137" t="s">
        <v>15</v>
      </c>
      <c r="L46" s="113" t="s">
        <v>13</v>
      </c>
      <c r="P46" t="s">
        <v>175</v>
      </c>
      <c r="Q46" s="140">
        <v>18</v>
      </c>
      <c r="R46" s="1" t="s">
        <v>132</v>
      </c>
      <c r="S46" t="s">
        <v>176</v>
      </c>
    </row>
    <row r="47" spans="2:22" x14ac:dyDescent="0.25">
      <c r="I47" s="137"/>
      <c r="Q47" s="141"/>
      <c r="R47" s="114"/>
    </row>
    <row r="48" spans="2:22" x14ac:dyDescent="0.25">
      <c r="I48" s="137" t="s">
        <v>17</v>
      </c>
      <c r="L48" s="113" t="s">
        <v>14</v>
      </c>
      <c r="P48" t="s">
        <v>175</v>
      </c>
      <c r="Q48" s="140">
        <v>180</v>
      </c>
      <c r="R48" s="1" t="s">
        <v>132</v>
      </c>
      <c r="S48" t="s">
        <v>176</v>
      </c>
    </row>
    <row r="49" spans="9:20" x14ac:dyDescent="0.25">
      <c r="I49" s="137"/>
      <c r="Q49" s="141"/>
      <c r="R49" s="114"/>
    </row>
    <row r="50" spans="9:20" x14ac:dyDescent="0.25">
      <c r="I50" s="137" t="s">
        <v>17</v>
      </c>
      <c r="L50" s="113" t="s">
        <v>295</v>
      </c>
      <c r="P50" t="s">
        <v>175</v>
      </c>
      <c r="Q50" s="140"/>
      <c r="R50" s="1" t="s">
        <v>132</v>
      </c>
      <c r="S50" t="s">
        <v>176</v>
      </c>
    </row>
    <row r="51" spans="9:20" x14ac:dyDescent="0.25">
      <c r="I51" s="137"/>
      <c r="Q51" s="141"/>
      <c r="R51" s="114"/>
    </row>
    <row r="52" spans="9:20" x14ac:dyDescent="0.25">
      <c r="I52" s="137" t="s">
        <v>69</v>
      </c>
      <c r="P52" t="s">
        <v>175</v>
      </c>
      <c r="Q52" s="140">
        <v>7.5</v>
      </c>
      <c r="R52" s="1" t="s">
        <v>132</v>
      </c>
      <c r="S52" t="s">
        <v>176</v>
      </c>
    </row>
    <row r="53" spans="9:20" x14ac:dyDescent="0.25">
      <c r="I53" s="137"/>
      <c r="Q53" s="141"/>
      <c r="R53" s="114"/>
    </row>
    <row r="54" spans="9:20" x14ac:dyDescent="0.25">
      <c r="I54" s="137" t="s">
        <v>19</v>
      </c>
      <c r="K54" s="113" t="s">
        <v>142</v>
      </c>
      <c r="P54" t="s">
        <v>175</v>
      </c>
      <c r="Q54" s="140"/>
      <c r="R54" s="1" t="s">
        <v>133</v>
      </c>
      <c r="S54" t="s">
        <v>176</v>
      </c>
    </row>
    <row r="55" spans="9:20" x14ac:dyDescent="0.25">
      <c r="I55" s="137"/>
      <c r="Q55" s="142"/>
      <c r="R55" s="114"/>
      <c r="S55" s="114"/>
    </row>
    <row r="56" spans="9:20" x14ac:dyDescent="0.25">
      <c r="I56" s="137" t="s">
        <v>166</v>
      </c>
      <c r="P56" s="130"/>
      <c r="Q56" s="143" t="s">
        <v>140</v>
      </c>
      <c r="R56" s="114"/>
      <c r="S56" s="114"/>
      <c r="T56" s="130"/>
    </row>
    <row r="57" spans="9:20" x14ac:dyDescent="0.25">
      <c r="I57" s="137" t="s">
        <v>163</v>
      </c>
      <c r="P57" s="130"/>
      <c r="Q57" s="143" t="s">
        <v>140</v>
      </c>
      <c r="R57" s="114"/>
      <c r="S57" s="114"/>
      <c r="T57" s="130"/>
    </row>
    <row r="58" spans="9:20" x14ac:dyDescent="0.25">
      <c r="I58" s="137" t="s">
        <v>16</v>
      </c>
      <c r="P58" s="130"/>
      <c r="Q58" s="143" t="s">
        <v>140</v>
      </c>
      <c r="R58" s="114"/>
      <c r="S58" s="114"/>
      <c r="T58" s="130"/>
    </row>
    <row r="59" spans="9:20" x14ac:dyDescent="0.25">
      <c r="I59" s="137" t="s">
        <v>144</v>
      </c>
      <c r="P59" s="130"/>
      <c r="Q59" s="143" t="s">
        <v>140</v>
      </c>
      <c r="R59" s="114"/>
      <c r="S59" s="114"/>
      <c r="T59" s="130"/>
    </row>
    <row r="60" spans="9:20" ht="15.75" thickBot="1" x14ac:dyDescent="0.3">
      <c r="I60" s="144" t="s">
        <v>145</v>
      </c>
      <c r="J60" s="145"/>
      <c r="K60" s="145"/>
      <c r="L60" s="145"/>
      <c r="M60" s="145"/>
      <c r="N60" s="145"/>
      <c r="O60" s="145"/>
      <c r="P60" s="146"/>
      <c r="Q60" s="147" t="s">
        <v>140</v>
      </c>
      <c r="R60" s="114"/>
      <c r="S60" s="114"/>
      <c r="T60" s="13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W48"/>
  <sheetViews>
    <sheetView showGridLines="0" tabSelected="1" zoomScaleNormal="100" workbookViewId="0">
      <selection activeCell="S12" sqref="S12"/>
    </sheetView>
  </sheetViews>
  <sheetFormatPr baseColWidth="10" defaultRowHeight="15" x14ac:dyDescent="0.25"/>
  <cols>
    <col min="1" max="1" width="4.5703125" customWidth="1"/>
    <col min="2" max="2" width="3.5703125" customWidth="1"/>
    <col min="3" max="3" width="3.42578125" customWidth="1"/>
    <col min="4" max="4" width="36.7109375" bestFit="1" customWidth="1"/>
    <col min="5" max="5" width="18.7109375" customWidth="1"/>
    <col min="6" max="6" width="20.42578125" customWidth="1"/>
    <col min="7" max="7" width="2.5703125" customWidth="1"/>
    <col min="8" max="9" width="6.5703125" customWidth="1"/>
    <col min="10" max="10" width="3.140625" customWidth="1"/>
    <col min="11" max="12" width="6.5703125" customWidth="1"/>
    <col min="13" max="13" width="3.140625" customWidth="1"/>
    <col min="14" max="15" width="6.5703125" customWidth="1"/>
    <col min="16" max="16" width="3.140625" customWidth="1"/>
    <col min="17" max="19" width="11.42578125" customWidth="1"/>
    <col min="20" max="20" width="18.7109375" customWidth="1"/>
    <col min="21" max="21" width="15.28515625" style="1" customWidth="1"/>
    <col min="22" max="22" width="12.85546875" style="1" customWidth="1"/>
    <col min="23" max="23" width="18.85546875" style="1" bestFit="1" customWidth="1"/>
    <col min="24" max="24" width="11.42578125" customWidth="1"/>
  </cols>
  <sheetData>
    <row r="2" spans="2:23" x14ac:dyDescent="0.25">
      <c r="B2" s="4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T2" s="1"/>
      <c r="U2" s="101"/>
    </row>
    <row r="3" spans="2:23" ht="18.75" x14ac:dyDescent="0.3">
      <c r="B3" s="28" t="s">
        <v>130</v>
      </c>
      <c r="C3" s="21"/>
      <c r="D3" s="21"/>
      <c r="E3" s="102" t="str">
        <f>Setup!$B$3</f>
        <v>Stadtwerke Winsen (Luhe) GmbH</v>
      </c>
      <c r="H3" s="172"/>
      <c r="I3" s="172"/>
      <c r="K3" s="172"/>
      <c r="L3" s="172"/>
      <c r="N3" s="165" t="s">
        <v>143</v>
      </c>
      <c r="O3" s="166"/>
      <c r="P3" s="7"/>
      <c r="T3" s="41"/>
      <c r="U3" s="41"/>
      <c r="W3" s="41"/>
    </row>
    <row r="4" spans="2:23" ht="15.75" x14ac:dyDescent="0.25">
      <c r="B4" s="29"/>
      <c r="C4" s="21"/>
      <c r="D4" s="21"/>
      <c r="E4" s="21"/>
      <c r="H4" s="172"/>
      <c r="I4" s="172"/>
      <c r="K4" s="172"/>
      <c r="L4" s="172"/>
      <c r="N4" s="167"/>
      <c r="O4" s="168"/>
      <c r="P4" s="7"/>
      <c r="T4" s="41"/>
      <c r="U4" s="102"/>
      <c r="W4" s="41"/>
    </row>
    <row r="5" spans="2:23" ht="15.75" x14ac:dyDescent="0.25">
      <c r="B5" s="31" t="s">
        <v>177</v>
      </c>
      <c r="H5" s="49"/>
      <c r="I5" t="s">
        <v>65</v>
      </c>
      <c r="K5" s="184">
        <f>Setup!D5</f>
        <v>45658</v>
      </c>
      <c r="L5" s="185"/>
      <c r="P5" s="7"/>
      <c r="T5" s="103"/>
      <c r="W5" s="103"/>
    </row>
    <row r="6" spans="2:23" x14ac:dyDescent="0.25">
      <c r="B6" s="5" t="s">
        <v>1</v>
      </c>
      <c r="P6" s="7"/>
    </row>
    <row r="7" spans="2:23" x14ac:dyDescent="0.25">
      <c r="B7" s="5"/>
      <c r="G7" s="6"/>
      <c r="P7" s="7"/>
    </row>
    <row r="8" spans="2:23" ht="15.75" x14ac:dyDescent="0.25">
      <c r="B8" s="32" t="s">
        <v>167</v>
      </c>
      <c r="C8" s="1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 spans="2:23" x14ac:dyDescent="0.25">
      <c r="B9" s="5"/>
      <c r="K9" s="47"/>
      <c r="N9" s="47"/>
      <c r="P9" s="7"/>
    </row>
    <row r="10" spans="2:23" ht="15.75" x14ac:dyDescent="0.25">
      <c r="B10" s="31" t="s">
        <v>139</v>
      </c>
      <c r="H10" s="182">
        <f>Setup!$D$7</f>
        <v>2025</v>
      </c>
      <c r="I10" s="183"/>
      <c r="J10" s="7"/>
      <c r="K10" s="162">
        <f>Setup!$D$7+1</f>
        <v>2026</v>
      </c>
      <c r="L10" s="163"/>
      <c r="M10" s="7"/>
      <c r="N10" s="162">
        <f>Setup!$D$7+2</f>
        <v>2027</v>
      </c>
      <c r="O10" s="163"/>
      <c r="P10" s="7"/>
    </row>
    <row r="11" spans="2:23" x14ac:dyDescent="0.25">
      <c r="B11" s="5"/>
      <c r="H11" s="24" t="s">
        <v>5</v>
      </c>
      <c r="I11" s="24" t="s">
        <v>6</v>
      </c>
      <c r="K11" s="24" t="s">
        <v>5</v>
      </c>
      <c r="L11" s="24" t="s">
        <v>6</v>
      </c>
      <c r="N11" s="24" t="s">
        <v>5</v>
      </c>
      <c r="O11" s="24" t="s">
        <v>6</v>
      </c>
      <c r="P11" s="7"/>
      <c r="U11" s="101"/>
      <c r="V11" s="101"/>
    </row>
    <row r="12" spans="2:23" x14ac:dyDescent="0.25">
      <c r="B12" s="5"/>
      <c r="C12" s="8" t="s">
        <v>0</v>
      </c>
      <c r="H12" s="164" t="s">
        <v>129</v>
      </c>
      <c r="I12" s="164"/>
      <c r="K12" s="164" t="s">
        <v>129</v>
      </c>
      <c r="L12" s="164"/>
      <c r="N12" s="164" t="s">
        <v>129</v>
      </c>
      <c r="O12" s="164"/>
      <c r="P12" s="7"/>
      <c r="Q12" s="20"/>
      <c r="U12" s="101"/>
      <c r="V12" s="101"/>
    </row>
    <row r="13" spans="2:23" x14ac:dyDescent="0.25">
      <c r="B13" s="5"/>
      <c r="D13" s="100" t="s">
        <v>307</v>
      </c>
      <c r="E13" s="42"/>
      <c r="F13" s="25"/>
      <c r="H13" s="19">
        <f>ROUND((I13/(Setup!$D$9)),(Setup!$D$11))</f>
        <v>16.809999999999999</v>
      </c>
      <c r="I13" s="30">
        <f>(Setup!$D$17)</f>
        <v>20</v>
      </c>
      <c r="J13" s="7"/>
      <c r="K13" s="19">
        <f>ROUND((L13/(Setup!$D$9)),(Setup!$D$11))</f>
        <v>16.809999999999999</v>
      </c>
      <c r="L13" s="30">
        <f>(Setup!$D$17)</f>
        <v>20</v>
      </c>
      <c r="M13" s="7"/>
      <c r="N13" s="19">
        <f>ROUND((O13/(Setup!$D$9)),(Setup!$D$11))</f>
        <v>16.809999999999999</v>
      </c>
      <c r="O13" s="30">
        <f>(Setup!$D$17)</f>
        <v>20</v>
      </c>
      <c r="P13" s="7"/>
      <c r="U13" s="41"/>
    </row>
    <row r="14" spans="2:23" x14ac:dyDescent="0.25">
      <c r="B14" s="5"/>
      <c r="F14" s="25"/>
      <c r="I14" s="8"/>
      <c r="L14" s="8"/>
      <c r="O14" s="8"/>
      <c r="P14" s="7"/>
    </row>
    <row r="15" spans="2:23" ht="15.75" x14ac:dyDescent="0.25">
      <c r="B15" s="31" t="s">
        <v>138</v>
      </c>
      <c r="F15" s="25"/>
      <c r="H15" s="182">
        <f>H10</f>
        <v>2025</v>
      </c>
      <c r="I15" s="183"/>
      <c r="J15" s="7"/>
      <c r="K15" s="162">
        <f>K10</f>
        <v>2026</v>
      </c>
      <c r="L15" s="163"/>
      <c r="M15" s="7"/>
      <c r="N15" s="162">
        <f>N10</f>
        <v>2027</v>
      </c>
      <c r="O15" s="163"/>
      <c r="P15" s="7"/>
    </row>
    <row r="16" spans="2:23" x14ac:dyDescent="0.25">
      <c r="B16" s="5"/>
      <c r="H16" s="24" t="s">
        <v>5</v>
      </c>
      <c r="I16" s="24" t="s">
        <v>6</v>
      </c>
      <c r="K16" s="24" t="s">
        <v>5</v>
      </c>
      <c r="L16" s="24" t="s">
        <v>6</v>
      </c>
      <c r="N16" s="24" t="s">
        <v>5</v>
      </c>
      <c r="O16" s="24" t="s">
        <v>6</v>
      </c>
      <c r="P16" s="7"/>
    </row>
    <row r="17" spans="2:22" x14ac:dyDescent="0.25">
      <c r="B17" s="5"/>
      <c r="C17" s="8" t="s">
        <v>0</v>
      </c>
      <c r="H17" s="164" t="s">
        <v>129</v>
      </c>
      <c r="I17" s="164"/>
      <c r="K17" s="164" t="s">
        <v>129</v>
      </c>
      <c r="L17" s="164"/>
      <c r="N17" s="164" t="s">
        <v>129</v>
      </c>
      <c r="O17" s="164"/>
      <c r="P17" s="7"/>
      <c r="U17" s="128"/>
    </row>
    <row r="18" spans="2:22" x14ac:dyDescent="0.25">
      <c r="B18" s="5"/>
      <c r="D18" s="179" t="s">
        <v>66</v>
      </c>
      <c r="E18" s="173" t="s">
        <v>18</v>
      </c>
      <c r="F18" s="25" t="s">
        <v>2</v>
      </c>
      <c r="H18" s="48">
        <f>ROUND((I18/(Setup!$D$9)),(Setup!$D$11))</f>
        <v>315.25</v>
      </c>
      <c r="I18" s="30">
        <f>(Setup!$D$19)*(Setup!$D$9)-(Setup!$E$19)</f>
        <v>375.15120000000002</v>
      </c>
      <c r="J18" s="7"/>
      <c r="K18" s="48">
        <f>ROUND((L18/(Setup!$D$9)),(Setup!$D$11))</f>
        <v>315.25</v>
      </c>
      <c r="L18" s="30">
        <f>(Setup!$D$19)*(Setup!$D$9)-(Setup!$E$19)</f>
        <v>375.15120000000002</v>
      </c>
      <c r="M18" s="7"/>
      <c r="N18" s="48">
        <f>ROUND((O18/(Setup!$D$9)),(Setup!$D$11))</f>
        <v>315.25</v>
      </c>
      <c r="O18" s="30">
        <f>(Setup!$D$19)*(Setup!$D$9)-(Setup!$E$19)</f>
        <v>375.15120000000002</v>
      </c>
      <c r="P18" s="7"/>
      <c r="U18" s="41"/>
      <c r="V18" s="41"/>
    </row>
    <row r="19" spans="2:22" ht="6" customHeight="1" x14ac:dyDescent="0.25">
      <c r="B19" s="5"/>
      <c r="D19" s="180"/>
      <c r="E19" s="174"/>
      <c r="F19" s="25"/>
      <c r="H19" s="9"/>
      <c r="I19" s="23"/>
      <c r="K19" s="9"/>
      <c r="L19" s="23"/>
      <c r="N19" s="9"/>
      <c r="O19" s="23"/>
      <c r="P19" s="7"/>
    </row>
    <row r="20" spans="2:22" x14ac:dyDescent="0.25">
      <c r="B20" s="5"/>
      <c r="D20" s="180"/>
      <c r="E20" s="174"/>
      <c r="F20" s="25" t="s">
        <v>3</v>
      </c>
      <c r="H20" s="19">
        <f>ROUND((I20/(Setup!$D$9)),(Setup!$D$11))</f>
        <v>100.84</v>
      </c>
      <c r="I20" s="30">
        <f>(Setup!$D$21)-(Setup!$E$21)</f>
        <v>120</v>
      </c>
      <c r="J20" s="7"/>
      <c r="K20" s="19">
        <f>ROUND((L20/(Setup!$D$9)),(Setup!$D$11))</f>
        <v>100.84</v>
      </c>
      <c r="L20" s="30">
        <f>(Setup!$D$21)-(Setup!$E$21)</f>
        <v>120</v>
      </c>
      <c r="M20" s="7"/>
      <c r="N20" s="19">
        <f>ROUND((O20/(Setup!$D$9)),(Setup!$D$11))</f>
        <v>100.84</v>
      </c>
      <c r="O20" s="30">
        <f>(Setup!$D$21)-(Setup!$E$21)</f>
        <v>120</v>
      </c>
      <c r="P20" s="7"/>
      <c r="U20" s="41"/>
      <c r="V20" s="41"/>
    </row>
    <row r="21" spans="2:22" ht="6" customHeight="1" x14ac:dyDescent="0.25">
      <c r="B21" s="5"/>
      <c r="D21" s="180"/>
      <c r="E21" s="174"/>
      <c r="F21" s="25"/>
      <c r="H21" s="9"/>
      <c r="I21" s="23"/>
      <c r="K21" s="9"/>
      <c r="L21" s="23"/>
      <c r="N21" s="9"/>
      <c r="O21" s="23"/>
      <c r="P21" s="7"/>
      <c r="T21" s="1"/>
    </row>
    <row r="22" spans="2:22" x14ac:dyDescent="0.25">
      <c r="B22" s="5"/>
      <c r="D22" s="180"/>
      <c r="E22" s="174"/>
      <c r="F22" s="25" t="s">
        <v>4</v>
      </c>
      <c r="H22" s="19">
        <f>ROUND((I22/(Setup!$D$9)),(Setup!$D$11))</f>
        <v>75.63</v>
      </c>
      <c r="I22" s="30">
        <f>(Setup!$D$23)-(Setup!$E$23)</f>
        <v>90</v>
      </c>
      <c r="J22" s="7"/>
      <c r="K22" s="19">
        <f>ROUND((L22/(Setup!$D$9)),(Setup!$D$11))</f>
        <v>75.63</v>
      </c>
      <c r="L22" s="30">
        <f>(Setup!$D$23)-(Setup!$E$23)</f>
        <v>90</v>
      </c>
      <c r="M22" s="7"/>
      <c r="N22" s="19">
        <f>ROUND((O22/(Setup!$D$9)),(Setup!$D$11))</f>
        <v>75.63</v>
      </c>
      <c r="O22" s="30">
        <f>(Setup!$D$23)-(Setup!$E$23)</f>
        <v>90</v>
      </c>
      <c r="P22" s="7"/>
      <c r="T22" s="1"/>
      <c r="U22" s="41"/>
      <c r="V22" s="41"/>
    </row>
    <row r="23" spans="2:22" ht="6" customHeight="1" x14ac:dyDescent="0.25">
      <c r="B23" s="5"/>
      <c r="D23" s="180"/>
      <c r="E23" s="174"/>
      <c r="F23" s="25"/>
      <c r="H23" s="9"/>
      <c r="I23" s="23"/>
      <c r="K23" s="9"/>
      <c r="L23" s="23"/>
      <c r="N23" s="9"/>
      <c r="O23" s="23"/>
      <c r="P23" s="7"/>
    </row>
    <row r="24" spans="2:22" x14ac:dyDescent="0.25">
      <c r="B24" s="5"/>
      <c r="D24" s="180"/>
      <c r="E24" s="174"/>
      <c r="F24" s="25" t="s">
        <v>7</v>
      </c>
      <c r="H24" s="19">
        <f>ROUND((I24/(Setup!$D$9)),(Setup!$D$11))</f>
        <v>42.02</v>
      </c>
      <c r="I24" s="30">
        <f>(Setup!$D$25)-(Setup!$E$25)</f>
        <v>50</v>
      </c>
      <c r="J24" s="7"/>
      <c r="K24" s="19">
        <f>ROUND((L24/(Setup!$D$9)),(Setup!$D$11))</f>
        <v>42.02</v>
      </c>
      <c r="L24" s="30">
        <f>(Setup!$D$25)-(Setup!$E$25)</f>
        <v>50</v>
      </c>
      <c r="M24" s="7"/>
      <c r="N24" s="19">
        <f>ROUND((O24/(Setup!$D$9)),(Setup!$D$11))</f>
        <v>42.02</v>
      </c>
      <c r="O24" s="30">
        <f>(Setup!$D$25)-(Setup!$E$25)</f>
        <v>50</v>
      </c>
      <c r="P24" s="7"/>
      <c r="T24" s="1"/>
      <c r="U24" s="41"/>
      <c r="V24" s="41"/>
    </row>
    <row r="25" spans="2:22" ht="6" customHeight="1" x14ac:dyDescent="0.25">
      <c r="B25" s="5"/>
      <c r="D25" s="180"/>
      <c r="E25" s="174"/>
      <c r="F25" s="25"/>
      <c r="H25" s="9"/>
      <c r="I25" s="23"/>
      <c r="K25" s="9"/>
      <c r="L25" s="23"/>
      <c r="N25" s="9"/>
      <c r="O25" s="23"/>
      <c r="P25" s="7"/>
    </row>
    <row r="26" spans="2:22" x14ac:dyDescent="0.25">
      <c r="B26" s="5"/>
      <c r="D26" s="180"/>
      <c r="E26" s="175"/>
      <c r="F26" s="25" t="s">
        <v>8</v>
      </c>
      <c r="H26" s="19">
        <f>ROUND((I26/(Setup!$D$9)),(Setup!$D$11))</f>
        <v>16.809999999999999</v>
      </c>
      <c r="I26" s="30">
        <f>(Setup!$D$27)-(Setup!$E$27)</f>
        <v>20</v>
      </c>
      <c r="J26" s="7"/>
      <c r="K26" s="19">
        <f>ROUND((L26/(Setup!$D$9)),(Setup!$D$11))</f>
        <v>16.809999999999999</v>
      </c>
      <c r="L26" s="30">
        <f>(Setup!$D$27)-(Setup!$E$27)</f>
        <v>20</v>
      </c>
      <c r="M26" s="7"/>
      <c r="N26" s="19">
        <f>ROUND((O26/(Setup!$D$9)),(Setup!$D$11))</f>
        <v>16.809999999999999</v>
      </c>
      <c r="O26" s="30">
        <f>(Setup!$D$27)-(Setup!$E$27)</f>
        <v>20</v>
      </c>
      <c r="P26" s="7"/>
      <c r="T26" s="1"/>
      <c r="U26" s="41"/>
      <c r="V26" s="41"/>
    </row>
    <row r="27" spans="2:22" ht="6" customHeight="1" x14ac:dyDescent="0.25">
      <c r="B27" s="5"/>
      <c r="D27" s="180"/>
      <c r="E27" s="1"/>
      <c r="F27" s="25"/>
      <c r="H27" s="9"/>
      <c r="I27" s="23"/>
      <c r="K27" s="9"/>
      <c r="L27" s="23"/>
      <c r="N27" s="9"/>
      <c r="O27" s="23"/>
      <c r="P27" s="7"/>
      <c r="U27" s="41"/>
    </row>
    <row r="28" spans="2:22" x14ac:dyDescent="0.25">
      <c r="B28" s="5"/>
      <c r="D28" s="181"/>
      <c r="E28" s="1"/>
      <c r="F28" s="25" t="s">
        <v>60</v>
      </c>
      <c r="H28" s="19">
        <f>ROUND((I28/(Setup!$D$9)),(Setup!$D$11))</f>
        <v>42.02</v>
      </c>
      <c r="I28" s="30">
        <f>(Setup!$D$29)-(Setup!$E$29)</f>
        <v>50</v>
      </c>
      <c r="J28" s="7"/>
      <c r="K28" s="19">
        <f>ROUND((L28/(Setup!$D$9)),(Setup!$D$11))</f>
        <v>42.02</v>
      </c>
      <c r="L28" s="30">
        <f>(Setup!$D$29)-(Setup!$E$29)</f>
        <v>50</v>
      </c>
      <c r="M28" s="7"/>
      <c r="N28" s="19">
        <f>ROUND((O28/(Setup!$D$9)),(Setup!$D$11))</f>
        <v>42.02</v>
      </c>
      <c r="O28" s="30">
        <f>(Setup!$D$29)-(Setup!$E$29)</f>
        <v>50</v>
      </c>
      <c r="P28" s="7"/>
      <c r="T28" s="1"/>
      <c r="U28" s="41"/>
      <c r="V28" s="41"/>
    </row>
    <row r="29" spans="2:22" ht="6" customHeight="1" x14ac:dyDescent="0.25">
      <c r="B29" s="5"/>
      <c r="F29" s="25"/>
      <c r="H29" s="9"/>
      <c r="I29" s="23"/>
      <c r="K29" s="9"/>
      <c r="L29" s="23"/>
      <c r="N29" s="9"/>
      <c r="O29" s="23"/>
      <c r="P29" s="7"/>
    </row>
    <row r="30" spans="2:22" x14ac:dyDescent="0.25">
      <c r="B30" s="5"/>
      <c r="D30" s="169" t="s">
        <v>67</v>
      </c>
      <c r="E30" s="176" t="s">
        <v>10</v>
      </c>
      <c r="F30" s="25" t="s">
        <v>11</v>
      </c>
      <c r="H30" s="48">
        <f>ROUND((I30/(Setup!$D$9)),(Setup!$D$11))</f>
        <v>315.25</v>
      </c>
      <c r="I30" s="30">
        <f>(Setup!$D$19)*(Setup!$D$9)-(Setup!$E$19)</f>
        <v>375.15120000000002</v>
      </c>
      <c r="J30" s="7"/>
      <c r="K30" s="48">
        <f>ROUND((L30/(Setup!$D$9)),(Setup!$D$11))</f>
        <v>315.25</v>
      </c>
      <c r="L30" s="30">
        <f>(Setup!$D$19)*(Setup!$D$9)-(Setup!$E$19)</f>
        <v>375.15120000000002</v>
      </c>
      <c r="M30" s="7"/>
      <c r="N30" s="48">
        <f>ROUND((O30/(Setup!$D$9)),(Setup!$D$11))</f>
        <v>315.25</v>
      </c>
      <c r="O30" s="30">
        <f>(Setup!$D$19)*(Setup!$D$9)-(Setup!$E$19)</f>
        <v>375.15120000000002</v>
      </c>
      <c r="P30" s="7"/>
      <c r="U30" s="41"/>
      <c r="V30" s="41"/>
    </row>
    <row r="31" spans="2:22" ht="6" customHeight="1" x14ac:dyDescent="0.25">
      <c r="B31" s="5"/>
      <c r="D31" s="170"/>
      <c r="E31" s="177"/>
      <c r="F31" s="25"/>
      <c r="H31" s="9"/>
      <c r="I31" s="23"/>
      <c r="K31" s="9"/>
      <c r="L31" s="23"/>
      <c r="N31" s="9"/>
      <c r="O31" s="23"/>
      <c r="P31" s="7"/>
    </row>
    <row r="32" spans="2:22" x14ac:dyDescent="0.25">
      <c r="B32" s="5"/>
      <c r="D32" s="170"/>
      <c r="E32" s="177"/>
      <c r="F32" s="25" t="s">
        <v>306</v>
      </c>
      <c r="H32" s="19">
        <f>ROUND((I32/(Setup!$D$9)),(Setup!$D$11))</f>
        <v>100.84</v>
      </c>
      <c r="I32" s="30">
        <f>(Setup!$D$33)-(Setup!$E$33)</f>
        <v>120</v>
      </c>
      <c r="J32" s="7"/>
      <c r="K32" s="19">
        <f>ROUND((L32/(Setup!$D$9)),(Setup!$D$11))</f>
        <v>100.84</v>
      </c>
      <c r="L32" s="30">
        <f>(Setup!$D$33)-(Setup!$E$33)</f>
        <v>120</v>
      </c>
      <c r="M32" s="7"/>
      <c r="N32" s="19">
        <f>ROUND((O32/(Setup!$D$9)),(Setup!$D$11))</f>
        <v>100.84</v>
      </c>
      <c r="O32" s="30">
        <f>(Setup!$D$33)-(Setup!$E$33)</f>
        <v>120</v>
      </c>
      <c r="P32" s="7"/>
      <c r="T32" s="1"/>
      <c r="U32" s="41"/>
      <c r="V32" s="41"/>
    </row>
    <row r="33" spans="2:23" ht="6" customHeight="1" x14ac:dyDescent="0.25">
      <c r="B33" s="5"/>
      <c r="D33" s="170"/>
      <c r="E33" s="177"/>
      <c r="F33" s="25"/>
      <c r="H33" s="9"/>
      <c r="I33" s="23"/>
      <c r="K33" s="9"/>
      <c r="L33" s="23"/>
      <c r="N33" s="9"/>
      <c r="O33" s="23"/>
      <c r="P33" s="7"/>
      <c r="U33" s="41"/>
    </row>
    <row r="34" spans="2:23" x14ac:dyDescent="0.25">
      <c r="B34" s="5"/>
      <c r="D34" s="170"/>
      <c r="E34" s="177"/>
      <c r="F34" s="25" t="s">
        <v>305</v>
      </c>
      <c r="H34" s="19">
        <f>ROUND((I34/(Setup!$D$9)),(Setup!$D$11))</f>
        <v>42.02</v>
      </c>
      <c r="I34" s="30">
        <f>(Setup!$D$35)-(Setup!$E$35)</f>
        <v>50</v>
      </c>
      <c r="J34" s="7"/>
      <c r="K34" s="19">
        <f>ROUND((L34/(Setup!$D$9)),(Setup!$D$11))</f>
        <v>42.02</v>
      </c>
      <c r="L34" s="30">
        <f>(Setup!$D$35)-(Setup!$E$35)</f>
        <v>50</v>
      </c>
      <c r="M34" s="7"/>
      <c r="N34" s="19">
        <f>ROUND((O34/(Setup!$D$9)),(Setup!$D$11))</f>
        <v>42.02</v>
      </c>
      <c r="O34" s="30">
        <f>(Setup!$D$35)-(Setup!$E$35)</f>
        <v>50</v>
      </c>
      <c r="P34" s="7"/>
      <c r="T34" s="1"/>
      <c r="U34" s="41"/>
      <c r="V34" s="41"/>
    </row>
    <row r="35" spans="2:23" ht="6" customHeight="1" x14ac:dyDescent="0.25">
      <c r="B35" s="5"/>
      <c r="D35" s="170"/>
      <c r="E35" s="177"/>
      <c r="F35" s="25"/>
      <c r="H35" s="9"/>
      <c r="I35" s="23"/>
      <c r="K35" s="9"/>
      <c r="L35" s="23"/>
      <c r="N35" s="9"/>
      <c r="O35" s="23"/>
      <c r="P35" s="7"/>
      <c r="U35" s="41"/>
    </row>
    <row r="36" spans="2:23" x14ac:dyDescent="0.25">
      <c r="B36" s="5"/>
      <c r="D36" s="171"/>
      <c r="E36" s="178"/>
      <c r="F36" s="25" t="s">
        <v>9</v>
      </c>
      <c r="H36" s="19">
        <f>ROUND((I36/(Setup!$D$9)),(Setup!$D$11))</f>
        <v>16.809999999999999</v>
      </c>
      <c r="I36" s="30">
        <f>(Setup!$D$37)-(Setup!$E$37)</f>
        <v>20</v>
      </c>
      <c r="J36" s="7"/>
      <c r="K36" s="19">
        <f>ROUND((L36/(Setup!$D$9)),(Setup!$D$11))</f>
        <v>16.809999999999999</v>
      </c>
      <c r="L36" s="30">
        <f>(Setup!$D$37)-(Setup!$E$37)</f>
        <v>20</v>
      </c>
      <c r="M36" s="7"/>
      <c r="N36" s="19">
        <f>ROUND((O36/(Setup!$D$9)),(Setup!$D$11))</f>
        <v>16.809999999999999</v>
      </c>
      <c r="O36" s="30">
        <f>(Setup!$D$37)-(Setup!$E$37)</f>
        <v>20</v>
      </c>
      <c r="P36" s="7"/>
      <c r="T36" s="1"/>
      <c r="U36" s="41"/>
      <c r="V36" s="41"/>
    </row>
    <row r="37" spans="2:23" x14ac:dyDescent="0.25">
      <c r="B37" s="5"/>
      <c r="D37" s="1"/>
      <c r="E37" s="1"/>
      <c r="F37" s="25"/>
      <c r="H37" s="9"/>
      <c r="I37" s="23"/>
      <c r="K37" s="46"/>
      <c r="L37" s="23"/>
      <c r="N37" s="46"/>
      <c r="O37" s="23"/>
      <c r="P37" s="7"/>
    </row>
    <row r="38" spans="2:23" x14ac:dyDescent="0.25">
      <c r="B38" s="5"/>
      <c r="C38" s="8" t="s">
        <v>134</v>
      </c>
      <c r="H38" s="164"/>
      <c r="I38" s="164"/>
      <c r="K38" s="164"/>
      <c r="L38" s="164"/>
      <c r="N38" s="164"/>
      <c r="O38" s="164"/>
      <c r="P38" s="7"/>
    </row>
    <row r="39" spans="2:23" x14ac:dyDescent="0.25">
      <c r="B39" s="5"/>
      <c r="D39" s="169" t="s">
        <v>66</v>
      </c>
      <c r="E39" s="176" t="s">
        <v>18</v>
      </c>
      <c r="F39" s="25" t="s">
        <v>146</v>
      </c>
      <c r="H39" s="19">
        <f>ROUND((I39/(Setup!$D$9)),(Setup!$D$11))</f>
        <v>16.809999999999999</v>
      </c>
      <c r="I39" s="30">
        <f>(Setup!$D$39)-(Setup!$E$39)</f>
        <v>20</v>
      </c>
      <c r="J39" s="7"/>
      <c r="K39" s="19">
        <f>ROUND((L39/(Setup!$D$9)),(Setup!$D$11))</f>
        <v>16.809999999999999</v>
      </c>
      <c r="L39" s="30">
        <f>(Setup!$D$39)-(Setup!$E$39)</f>
        <v>20</v>
      </c>
      <c r="M39" s="7"/>
      <c r="N39" s="19">
        <f>ROUND((O39/(Setup!$D$9)),(Setup!$D$11))</f>
        <v>16.809999999999999</v>
      </c>
      <c r="O39" s="30">
        <f>(Setup!$D$39)-(Setup!$E$39)</f>
        <v>20</v>
      </c>
      <c r="P39" s="7"/>
      <c r="U39" s="41"/>
      <c r="V39" s="41"/>
    </row>
    <row r="40" spans="2:23" ht="6" customHeight="1" x14ac:dyDescent="0.25">
      <c r="B40" s="5"/>
      <c r="D40" s="170"/>
      <c r="E40" s="177"/>
      <c r="F40" s="25"/>
      <c r="H40" s="9"/>
      <c r="I40" s="23"/>
      <c r="K40" s="9"/>
      <c r="L40" s="23"/>
      <c r="N40" s="9"/>
      <c r="O40" s="23"/>
      <c r="P40" s="7"/>
    </row>
    <row r="41" spans="2:23" x14ac:dyDescent="0.25">
      <c r="B41" s="5"/>
      <c r="D41" s="171" t="s">
        <v>66</v>
      </c>
      <c r="E41" s="178"/>
      <c r="F41" s="25" t="s">
        <v>147</v>
      </c>
      <c r="H41" s="19">
        <f>ROUND((I41/(Setup!$D$9)),(Setup!$D$11))</f>
        <v>16.809999999999999</v>
      </c>
      <c r="I41" s="30">
        <f>(Setup!$D$41)-(Setup!$E$41)</f>
        <v>20</v>
      </c>
      <c r="J41" s="7"/>
      <c r="K41" s="19">
        <f>ROUND((L41/(Setup!$D$9)),(Setup!$D$11))</f>
        <v>16.809999999999999</v>
      </c>
      <c r="L41" s="30">
        <f>(Setup!$D$41)-(Setup!$E$41)</f>
        <v>20</v>
      </c>
      <c r="M41" s="7"/>
      <c r="N41" s="19">
        <f>ROUND((O41/(Setup!$D$9)),(Setup!$D$11))</f>
        <v>16.809999999999999</v>
      </c>
      <c r="O41" s="30">
        <f>(Setup!$D$41)-(Setup!$E$41)</f>
        <v>20</v>
      </c>
      <c r="P41" s="7"/>
      <c r="T41" s="1"/>
      <c r="U41" s="41"/>
      <c r="V41" s="41"/>
    </row>
    <row r="42" spans="2:23" ht="6" customHeight="1" x14ac:dyDescent="0.25">
      <c r="B42" s="5"/>
      <c r="F42" s="25"/>
      <c r="H42" s="9"/>
      <c r="I42" s="23"/>
      <c r="K42" s="9"/>
      <c r="L42" s="23"/>
      <c r="N42" s="9"/>
      <c r="O42" s="23"/>
      <c r="P42" s="7"/>
    </row>
    <row r="43" spans="2:23" s="1" customFormat="1" x14ac:dyDescent="0.25">
      <c r="B43" s="5"/>
      <c r="D43" s="43" t="s">
        <v>67</v>
      </c>
      <c r="E43" s="44" t="s">
        <v>10</v>
      </c>
      <c r="F43" s="26" t="s">
        <v>12</v>
      </c>
      <c r="H43" s="19">
        <f>ROUND((I43/(Setup!$D$9)),(Setup!$D$11))</f>
        <v>16.809999999999999</v>
      </c>
      <c r="I43" s="30">
        <f>(Setup!$D$43)-(Setup!$E$43)</f>
        <v>20</v>
      </c>
      <c r="J43" s="7"/>
      <c r="K43" s="19">
        <f>ROUND((L43/(Setup!$D$9)),(Setup!$D$11))</f>
        <v>16.809999999999999</v>
      </c>
      <c r="L43" s="30">
        <f>(Setup!$D$43)-(Setup!$E$43)</f>
        <v>20</v>
      </c>
      <c r="M43" s="7"/>
      <c r="N43" s="19">
        <f>ROUND((O43/(Setup!$D$9)),(Setup!$D$11))</f>
        <v>16.809999999999999</v>
      </c>
      <c r="O43" s="30">
        <f>(Setup!$D$43)-(Setup!$E$43)</f>
        <v>20</v>
      </c>
      <c r="P43" s="7"/>
      <c r="U43" s="41"/>
      <c r="V43" s="41"/>
    </row>
    <row r="44" spans="2:23" x14ac:dyDescent="0.25">
      <c r="B44" s="5"/>
      <c r="P44" s="7"/>
      <c r="S44" s="1"/>
    </row>
    <row r="45" spans="2:23" s="2" customFormat="1" x14ac:dyDescent="0.25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U45" s="1"/>
      <c r="V45" s="1"/>
      <c r="W45" s="1"/>
    </row>
    <row r="47" spans="2:23" x14ac:dyDescent="0.25">
      <c r="B47" s="1" t="s">
        <v>128</v>
      </c>
    </row>
    <row r="48" spans="2:23" x14ac:dyDescent="0.25">
      <c r="B48" t="s">
        <v>135</v>
      </c>
    </row>
  </sheetData>
  <mergeCells count="25">
    <mergeCell ref="D39:D41"/>
    <mergeCell ref="K3:L4"/>
    <mergeCell ref="E18:E26"/>
    <mergeCell ref="E30:E36"/>
    <mergeCell ref="E39:E41"/>
    <mergeCell ref="H3:I4"/>
    <mergeCell ref="H12:I12"/>
    <mergeCell ref="H17:I17"/>
    <mergeCell ref="D18:D28"/>
    <mergeCell ref="D30:D36"/>
    <mergeCell ref="H15:I15"/>
    <mergeCell ref="H10:I10"/>
    <mergeCell ref="H38:I38"/>
    <mergeCell ref="K5:L5"/>
    <mergeCell ref="K10:L10"/>
    <mergeCell ref="K12:L12"/>
    <mergeCell ref="K15:L15"/>
    <mergeCell ref="K17:L17"/>
    <mergeCell ref="K38:L38"/>
    <mergeCell ref="N3:O4"/>
    <mergeCell ref="N10:O10"/>
    <mergeCell ref="N12:O12"/>
    <mergeCell ref="N15:O15"/>
    <mergeCell ref="N38:O38"/>
    <mergeCell ref="N17:O1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B00A9-ACA2-4C3F-9A71-82649F2A1F02}">
  <sheetPr>
    <pageSetUpPr fitToPage="1"/>
  </sheetPr>
  <dimension ref="B2:W48"/>
  <sheetViews>
    <sheetView showGridLines="0" zoomScaleNormal="100" workbookViewId="0">
      <selection activeCell="N3" sqref="N3:O4"/>
    </sheetView>
  </sheetViews>
  <sheetFormatPr baseColWidth="10" defaultRowHeight="15" x14ac:dyDescent="0.25"/>
  <cols>
    <col min="1" max="1" width="4.5703125" customWidth="1"/>
    <col min="2" max="2" width="3.5703125" customWidth="1"/>
    <col min="3" max="3" width="3.42578125" customWidth="1"/>
    <col min="4" max="4" width="36.7109375" customWidth="1"/>
    <col min="5" max="5" width="18.7109375" customWidth="1"/>
    <col min="6" max="6" width="20.42578125" customWidth="1"/>
    <col min="7" max="7" width="2.5703125" customWidth="1"/>
    <col min="8" max="9" width="6.5703125" customWidth="1"/>
    <col min="10" max="10" width="3.140625" customWidth="1"/>
    <col min="11" max="12" width="6.5703125" customWidth="1"/>
    <col min="13" max="13" width="3.140625" customWidth="1"/>
    <col min="14" max="15" width="6.5703125" customWidth="1"/>
    <col min="16" max="16" width="3.140625" customWidth="1"/>
    <col min="17" max="19" width="11.42578125" customWidth="1"/>
    <col min="20" max="20" width="18.7109375" customWidth="1"/>
    <col min="21" max="21" width="15.28515625" style="1" customWidth="1"/>
    <col min="22" max="22" width="12.85546875" style="1" customWidth="1"/>
    <col min="23" max="23" width="18.85546875" style="1" bestFit="1" customWidth="1"/>
    <col min="24" max="24" width="11.42578125" customWidth="1"/>
  </cols>
  <sheetData>
    <row r="2" spans="2:23" x14ac:dyDescent="0.25">
      <c r="B2" s="4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T2" s="1"/>
      <c r="U2" s="101"/>
    </row>
    <row r="3" spans="2:23" ht="18.75" x14ac:dyDescent="0.3">
      <c r="B3" s="28" t="s">
        <v>130</v>
      </c>
      <c r="C3" s="21"/>
      <c r="D3" s="21"/>
      <c r="E3" s="102" t="str">
        <f>Setup!$B$3</f>
        <v>Stadtwerke Winsen (Luhe) GmbH</v>
      </c>
      <c r="H3" s="172"/>
      <c r="I3" s="172"/>
      <c r="K3" s="172"/>
      <c r="L3" s="172"/>
      <c r="N3" s="165" t="s">
        <v>143</v>
      </c>
      <c r="O3" s="166"/>
      <c r="P3" s="7"/>
      <c r="T3" s="41"/>
      <c r="U3" s="41"/>
      <c r="W3" s="41"/>
    </row>
    <row r="4" spans="2:23" ht="15.75" x14ac:dyDescent="0.25">
      <c r="B4" s="29"/>
      <c r="C4" s="21"/>
      <c r="D4" s="21"/>
      <c r="E4" s="21"/>
      <c r="H4" s="172"/>
      <c r="I4" s="172"/>
      <c r="K4" s="172"/>
      <c r="L4" s="172"/>
      <c r="N4" s="167"/>
      <c r="O4" s="168"/>
      <c r="P4" s="7"/>
      <c r="T4" s="41"/>
      <c r="U4" s="102"/>
      <c r="W4" s="41"/>
    </row>
    <row r="5" spans="2:23" ht="15.75" x14ac:dyDescent="0.25">
      <c r="B5" s="31" t="s">
        <v>178</v>
      </c>
      <c r="H5" s="49"/>
      <c r="I5" t="s">
        <v>65</v>
      </c>
      <c r="K5" s="184">
        <f>Setup!D5</f>
        <v>45658</v>
      </c>
      <c r="L5" s="185"/>
      <c r="P5" s="7"/>
      <c r="T5" s="103"/>
      <c r="W5" s="103"/>
    </row>
    <row r="6" spans="2:23" x14ac:dyDescent="0.25">
      <c r="B6" s="5" t="s">
        <v>1</v>
      </c>
      <c r="P6" s="7"/>
    </row>
    <row r="7" spans="2:23" x14ac:dyDescent="0.25">
      <c r="B7" s="5"/>
      <c r="G7" s="6"/>
      <c r="P7" s="7"/>
    </row>
    <row r="8" spans="2:23" ht="15.75" x14ac:dyDescent="0.25">
      <c r="B8" s="32" t="s">
        <v>167</v>
      </c>
      <c r="C8" s="17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 spans="2:23" x14ac:dyDescent="0.25">
      <c r="B9" s="5"/>
      <c r="K9" s="47"/>
      <c r="N9" s="47"/>
      <c r="P9" s="7"/>
    </row>
    <row r="10" spans="2:23" ht="15.75" x14ac:dyDescent="0.25">
      <c r="B10" s="31" t="s">
        <v>139</v>
      </c>
      <c r="H10" s="182">
        <f>Setup!$D$7</f>
        <v>2025</v>
      </c>
      <c r="I10" s="183"/>
      <c r="J10" s="7"/>
      <c r="K10" s="162">
        <f>Setup!$D$7+1</f>
        <v>2026</v>
      </c>
      <c r="L10" s="163"/>
      <c r="M10" s="7"/>
      <c r="N10" s="162">
        <f>Setup!$D$7+2</f>
        <v>2027</v>
      </c>
      <c r="O10" s="163"/>
      <c r="P10" s="7"/>
    </row>
    <row r="11" spans="2:23" x14ac:dyDescent="0.25">
      <c r="B11" s="5"/>
      <c r="H11" s="24" t="s">
        <v>5</v>
      </c>
      <c r="I11" s="24" t="s">
        <v>6</v>
      </c>
      <c r="K11" s="24" t="s">
        <v>5</v>
      </c>
      <c r="L11" s="24" t="s">
        <v>6</v>
      </c>
      <c r="N11" s="24" t="s">
        <v>5</v>
      </c>
      <c r="O11" s="24" t="s">
        <v>6</v>
      </c>
      <c r="P11" s="7"/>
      <c r="U11" s="101"/>
      <c r="V11" s="101"/>
    </row>
    <row r="12" spans="2:23" x14ac:dyDescent="0.25">
      <c r="B12" s="5"/>
      <c r="C12" s="8" t="s">
        <v>0</v>
      </c>
      <c r="H12" s="164" t="s">
        <v>129</v>
      </c>
      <c r="I12" s="164"/>
      <c r="K12" s="164" t="s">
        <v>129</v>
      </c>
      <c r="L12" s="164"/>
      <c r="N12" s="164" t="s">
        <v>129</v>
      </c>
      <c r="O12" s="164"/>
      <c r="P12" s="7"/>
      <c r="Q12" s="20"/>
      <c r="U12" s="101"/>
      <c r="V12" s="101"/>
    </row>
    <row r="13" spans="2:23" x14ac:dyDescent="0.25">
      <c r="B13" s="5"/>
      <c r="D13" s="100" t="s">
        <v>307</v>
      </c>
      <c r="E13" s="42"/>
      <c r="F13" s="25"/>
      <c r="H13" s="50" t="s">
        <v>172</v>
      </c>
      <c r="I13" s="51" t="s">
        <v>172</v>
      </c>
      <c r="J13" s="7"/>
      <c r="K13" s="50" t="s">
        <v>172</v>
      </c>
      <c r="L13" s="51" t="s">
        <v>172</v>
      </c>
      <c r="M13" s="7"/>
      <c r="N13" s="50" t="s">
        <v>172</v>
      </c>
      <c r="O13" s="51" t="s">
        <v>172</v>
      </c>
      <c r="P13" s="7"/>
      <c r="U13" s="41"/>
    </row>
    <row r="14" spans="2:23" x14ac:dyDescent="0.25">
      <c r="B14" s="5"/>
      <c r="F14" s="25"/>
      <c r="I14" s="8"/>
      <c r="L14" s="8"/>
      <c r="O14" s="8"/>
      <c r="P14" s="7"/>
    </row>
    <row r="15" spans="2:23" ht="15.75" x14ac:dyDescent="0.25">
      <c r="B15" s="31" t="s">
        <v>138</v>
      </c>
      <c r="F15" s="25"/>
      <c r="H15" s="182">
        <f>H10</f>
        <v>2025</v>
      </c>
      <c r="I15" s="183"/>
      <c r="J15" s="7"/>
      <c r="K15" s="162">
        <f>K10</f>
        <v>2026</v>
      </c>
      <c r="L15" s="163"/>
      <c r="M15" s="7"/>
      <c r="N15" s="162">
        <f>N10</f>
        <v>2027</v>
      </c>
      <c r="O15" s="163"/>
      <c r="P15" s="7"/>
    </row>
    <row r="16" spans="2:23" x14ac:dyDescent="0.25">
      <c r="B16" s="5"/>
      <c r="H16" s="24" t="s">
        <v>5</v>
      </c>
      <c r="I16" s="24" t="s">
        <v>6</v>
      </c>
      <c r="K16" s="24" t="s">
        <v>5</v>
      </c>
      <c r="L16" s="24" t="s">
        <v>6</v>
      </c>
      <c r="N16" s="24" t="s">
        <v>5</v>
      </c>
      <c r="O16" s="24" t="s">
        <v>6</v>
      </c>
      <c r="P16" s="7"/>
    </row>
    <row r="17" spans="2:22" x14ac:dyDescent="0.25">
      <c r="B17" s="5"/>
      <c r="C17" s="8" t="s">
        <v>0</v>
      </c>
      <c r="H17" s="164" t="s">
        <v>129</v>
      </c>
      <c r="I17" s="164"/>
      <c r="K17" s="164" t="s">
        <v>129</v>
      </c>
      <c r="L17" s="164"/>
      <c r="N17" s="164" t="s">
        <v>129</v>
      </c>
      <c r="O17" s="164"/>
      <c r="P17" s="7"/>
      <c r="U17" s="128"/>
    </row>
    <row r="18" spans="2:22" x14ac:dyDescent="0.25">
      <c r="B18" s="5"/>
      <c r="D18" s="179" t="s">
        <v>66</v>
      </c>
      <c r="E18" s="173" t="s">
        <v>18</v>
      </c>
      <c r="F18" s="25" t="s">
        <v>2</v>
      </c>
      <c r="H18" s="48">
        <f>ROUND((I18/(Setup!$D$9)),(Setup!$D$11))</f>
        <v>67.23</v>
      </c>
      <c r="I18" s="30">
        <f>Setup!$E$19</f>
        <v>80</v>
      </c>
      <c r="J18" s="7"/>
      <c r="K18" s="48">
        <f>ROUND((L18/(Setup!$D$9)),(Setup!$D$11))</f>
        <v>67.23</v>
      </c>
      <c r="L18" s="30">
        <f>Setup!$E$19</f>
        <v>80</v>
      </c>
      <c r="M18" s="7"/>
      <c r="N18" s="48">
        <f>ROUND((O18/(Setup!$D$9)),(Setup!$D$11))</f>
        <v>67.23</v>
      </c>
      <c r="O18" s="30">
        <f>Setup!$E$19</f>
        <v>80</v>
      </c>
      <c r="P18" s="7"/>
      <c r="U18" s="41"/>
      <c r="V18" s="41"/>
    </row>
    <row r="19" spans="2:22" ht="6" customHeight="1" x14ac:dyDescent="0.25">
      <c r="B19" s="5"/>
      <c r="D19" s="180"/>
      <c r="E19" s="174"/>
      <c r="F19" s="25"/>
      <c r="H19" s="9"/>
      <c r="I19" s="23"/>
      <c r="K19" s="9"/>
      <c r="L19" s="23"/>
      <c r="N19" s="9"/>
      <c r="O19" s="23"/>
      <c r="P19" s="7"/>
    </row>
    <row r="20" spans="2:22" x14ac:dyDescent="0.25">
      <c r="B20" s="5"/>
      <c r="D20" s="180"/>
      <c r="E20" s="174"/>
      <c r="F20" s="25" t="s">
        <v>3</v>
      </c>
      <c r="H20" s="19">
        <f>ROUND((I20/(Setup!$D$9)),(Setup!$D$11))</f>
        <v>67.23</v>
      </c>
      <c r="I20" s="30">
        <f>Setup!$E$21</f>
        <v>80</v>
      </c>
      <c r="J20" s="7"/>
      <c r="K20" s="19">
        <f>ROUND((L20/(Setup!$D$9)),(Setup!$D$11))</f>
        <v>67.23</v>
      </c>
      <c r="L20" s="30">
        <f>Setup!$E$21</f>
        <v>80</v>
      </c>
      <c r="M20" s="7"/>
      <c r="N20" s="19">
        <f>ROUND((O20/(Setup!$D$9)),(Setup!$D$11))</f>
        <v>67.23</v>
      </c>
      <c r="O20" s="30">
        <f>Setup!$E$21</f>
        <v>80</v>
      </c>
      <c r="P20" s="7"/>
      <c r="U20" s="41"/>
      <c r="V20" s="41"/>
    </row>
    <row r="21" spans="2:22" ht="6" customHeight="1" x14ac:dyDescent="0.25">
      <c r="B21" s="5"/>
      <c r="D21" s="180"/>
      <c r="E21" s="174"/>
      <c r="F21" s="25"/>
      <c r="H21" s="9"/>
      <c r="I21" s="23"/>
      <c r="K21" s="9"/>
      <c r="L21" s="23"/>
      <c r="N21" s="9"/>
      <c r="O21" s="23"/>
      <c r="P21" s="7"/>
      <c r="T21" s="1"/>
    </row>
    <row r="22" spans="2:22" x14ac:dyDescent="0.25">
      <c r="B22" s="5"/>
      <c r="D22" s="180"/>
      <c r="E22" s="174"/>
      <c r="F22" s="25" t="s">
        <v>4</v>
      </c>
      <c r="H22" s="19">
        <f>ROUND((I22/(Setup!$D$9)),(Setup!$D$11))</f>
        <v>67.23</v>
      </c>
      <c r="I22" s="30">
        <f>Setup!$E$23</f>
        <v>80</v>
      </c>
      <c r="J22" s="7"/>
      <c r="K22" s="19">
        <f>ROUND((L22/(Setup!$D$9)),(Setup!$D$11))</f>
        <v>67.23</v>
      </c>
      <c r="L22" s="30">
        <f>Setup!$E$23</f>
        <v>80</v>
      </c>
      <c r="M22" s="7"/>
      <c r="N22" s="19">
        <f>ROUND((O22/(Setup!$D$9)),(Setup!$D$11))</f>
        <v>67.23</v>
      </c>
      <c r="O22" s="30">
        <f>Setup!$E$23</f>
        <v>80</v>
      </c>
      <c r="P22" s="7"/>
      <c r="T22" s="1"/>
      <c r="U22" s="41"/>
      <c r="V22" s="41"/>
    </row>
    <row r="23" spans="2:22" ht="6" customHeight="1" x14ac:dyDescent="0.25">
      <c r="B23" s="5"/>
      <c r="D23" s="180"/>
      <c r="E23" s="174"/>
      <c r="F23" s="25"/>
      <c r="H23" s="9"/>
      <c r="I23" s="23"/>
      <c r="K23" s="9"/>
      <c r="L23" s="23"/>
      <c r="N23" s="9"/>
      <c r="O23" s="23"/>
      <c r="P23" s="7"/>
    </row>
    <row r="24" spans="2:22" x14ac:dyDescent="0.25">
      <c r="B24" s="5"/>
      <c r="D24" s="180"/>
      <c r="E24" s="174"/>
      <c r="F24" s="25" t="s">
        <v>7</v>
      </c>
      <c r="H24" s="19">
        <f>ROUND((I24/(Setup!$D$9)),(Setup!$D$11))</f>
        <v>67.23</v>
      </c>
      <c r="I24" s="30">
        <f>Setup!$E$25</f>
        <v>80</v>
      </c>
      <c r="J24" s="7"/>
      <c r="K24" s="19">
        <f>ROUND((L24/(Setup!$D$9)),(Setup!$D$11))</f>
        <v>67.23</v>
      </c>
      <c r="L24" s="30">
        <f>Setup!$E$25</f>
        <v>80</v>
      </c>
      <c r="M24" s="7"/>
      <c r="N24" s="19">
        <f>ROUND((O24/(Setup!$D$9)),(Setup!$D$11))</f>
        <v>67.23</v>
      </c>
      <c r="O24" s="30">
        <f>Setup!$E$25</f>
        <v>80</v>
      </c>
      <c r="P24" s="7"/>
      <c r="T24" s="1"/>
      <c r="U24" s="41"/>
      <c r="V24" s="41"/>
    </row>
    <row r="25" spans="2:22" ht="6" customHeight="1" x14ac:dyDescent="0.25">
      <c r="B25" s="5"/>
      <c r="D25" s="180"/>
      <c r="E25" s="174"/>
      <c r="F25" s="25"/>
      <c r="H25" s="9"/>
      <c r="I25" s="23"/>
      <c r="K25" s="9"/>
      <c r="L25" s="23"/>
      <c r="N25" s="9"/>
      <c r="O25" s="23"/>
      <c r="P25" s="7"/>
    </row>
    <row r="26" spans="2:22" x14ac:dyDescent="0.25">
      <c r="B26" s="5"/>
      <c r="D26" s="180"/>
      <c r="E26" s="175"/>
      <c r="F26" s="25" t="s">
        <v>8</v>
      </c>
      <c r="H26" s="19">
        <f>ROUND((I26/(Setup!$D$9)),(Setup!$D$11))</f>
        <v>67.23</v>
      </c>
      <c r="I26" s="30">
        <f>Setup!$E$27</f>
        <v>80</v>
      </c>
      <c r="J26" s="7"/>
      <c r="K26" s="19">
        <f>ROUND((L26/(Setup!$D$9)),(Setup!$D$11))</f>
        <v>67.23</v>
      </c>
      <c r="L26" s="30">
        <f>Setup!$E$27</f>
        <v>80</v>
      </c>
      <c r="M26" s="7"/>
      <c r="N26" s="19">
        <f>ROUND((O26/(Setup!$D$9)),(Setup!$D$11))</f>
        <v>67.23</v>
      </c>
      <c r="O26" s="30">
        <f>Setup!$E$27</f>
        <v>80</v>
      </c>
      <c r="P26" s="7"/>
      <c r="T26" s="1"/>
      <c r="U26" s="41"/>
      <c r="V26" s="41"/>
    </row>
    <row r="27" spans="2:22" ht="6" customHeight="1" x14ac:dyDescent="0.25">
      <c r="B27" s="5"/>
      <c r="D27" s="180"/>
      <c r="E27" s="1"/>
      <c r="F27" s="25"/>
      <c r="H27" s="9"/>
      <c r="I27" s="23"/>
      <c r="K27" s="9"/>
      <c r="L27" s="23"/>
      <c r="N27" s="9"/>
      <c r="O27" s="23"/>
      <c r="P27" s="7"/>
      <c r="U27" s="41"/>
    </row>
    <row r="28" spans="2:22" x14ac:dyDescent="0.25">
      <c r="B28" s="5"/>
      <c r="D28" s="181"/>
      <c r="E28" s="1"/>
      <c r="F28" s="25" t="s">
        <v>60</v>
      </c>
      <c r="H28" s="19">
        <f>ROUND((I28/(Setup!$D$9)),(Setup!$D$11))</f>
        <v>67.23</v>
      </c>
      <c r="I28" s="30">
        <f>Setup!$E$29</f>
        <v>80</v>
      </c>
      <c r="J28" s="7"/>
      <c r="K28" s="19">
        <f>ROUND((L28/(Setup!$D$9)),(Setup!$D$11))</f>
        <v>67.23</v>
      </c>
      <c r="L28" s="30">
        <f>Setup!$E$29</f>
        <v>80</v>
      </c>
      <c r="M28" s="7"/>
      <c r="N28" s="19">
        <f>ROUND((O28/(Setup!$D$9)),(Setup!$D$11))</f>
        <v>67.23</v>
      </c>
      <c r="O28" s="30">
        <f>Setup!$E$29</f>
        <v>80</v>
      </c>
      <c r="P28" s="7"/>
      <c r="T28" s="1"/>
      <c r="U28" s="41"/>
      <c r="V28" s="41"/>
    </row>
    <row r="29" spans="2:22" ht="6" customHeight="1" x14ac:dyDescent="0.25">
      <c r="B29" s="5"/>
      <c r="F29" s="25"/>
      <c r="H29" s="9"/>
      <c r="I29" s="23"/>
      <c r="K29" s="9"/>
      <c r="L29" s="23"/>
      <c r="N29" s="9"/>
      <c r="O29" s="23"/>
      <c r="P29" s="7"/>
    </row>
    <row r="30" spans="2:22" x14ac:dyDescent="0.25">
      <c r="B30" s="5"/>
      <c r="D30" s="169" t="s">
        <v>67</v>
      </c>
      <c r="E30" s="176" t="s">
        <v>10</v>
      </c>
      <c r="F30" s="25" t="s">
        <v>11</v>
      </c>
      <c r="H30" s="48">
        <f>ROUND((I30/(Setup!$D$9)),(Setup!$D$11))</f>
        <v>67.23</v>
      </c>
      <c r="I30" s="30">
        <f>Setup!$E$31</f>
        <v>80</v>
      </c>
      <c r="J30" s="7"/>
      <c r="K30" s="48">
        <f>ROUND((L30/(Setup!$D$9)),(Setup!$D$11))</f>
        <v>67.23</v>
      </c>
      <c r="L30" s="30">
        <f>Setup!$E$31</f>
        <v>80</v>
      </c>
      <c r="M30" s="7"/>
      <c r="N30" s="48">
        <f>ROUND((O30/(Setup!$D$9)),(Setup!$D$11))</f>
        <v>67.23</v>
      </c>
      <c r="O30" s="30">
        <f>Setup!$E$31</f>
        <v>80</v>
      </c>
      <c r="P30" s="7"/>
      <c r="U30" s="41"/>
      <c r="V30" s="41"/>
    </row>
    <row r="31" spans="2:22" ht="6" customHeight="1" x14ac:dyDescent="0.25">
      <c r="B31" s="5"/>
      <c r="D31" s="170"/>
      <c r="E31" s="177"/>
      <c r="F31" s="25"/>
      <c r="H31" s="9"/>
      <c r="I31" s="23"/>
      <c r="K31" s="9"/>
      <c r="L31" s="23"/>
      <c r="N31" s="9"/>
      <c r="O31" s="23"/>
      <c r="P31" s="7"/>
    </row>
    <row r="32" spans="2:22" x14ac:dyDescent="0.25">
      <c r="B32" s="5"/>
      <c r="D32" s="170"/>
      <c r="E32" s="177"/>
      <c r="F32" s="25" t="s">
        <v>306</v>
      </c>
      <c r="H32" s="19">
        <f>ROUND((I32/(Setup!$D$9)),(Setup!$D$11))</f>
        <v>67.23</v>
      </c>
      <c r="I32" s="30">
        <f>Setup!$E$33</f>
        <v>80</v>
      </c>
      <c r="J32" s="7"/>
      <c r="K32" s="19">
        <f>ROUND((L32/(Setup!$D$9)),(Setup!$D$11))</f>
        <v>67.23</v>
      </c>
      <c r="L32" s="30">
        <f>Setup!$E$33</f>
        <v>80</v>
      </c>
      <c r="M32" s="7"/>
      <c r="N32" s="19">
        <f>ROUND((O32/(Setup!$D$9)),(Setup!$D$11))</f>
        <v>67.23</v>
      </c>
      <c r="O32" s="30">
        <f>Setup!$E$33</f>
        <v>80</v>
      </c>
      <c r="P32" s="7"/>
      <c r="T32" s="1"/>
      <c r="U32" s="41"/>
      <c r="V32" s="41"/>
    </row>
    <row r="33" spans="2:23" ht="6" customHeight="1" x14ac:dyDescent="0.25">
      <c r="B33" s="5"/>
      <c r="D33" s="170"/>
      <c r="E33" s="177"/>
      <c r="F33" s="25"/>
      <c r="H33" s="9"/>
      <c r="I33" s="23"/>
      <c r="K33" s="9"/>
      <c r="L33" s="23"/>
      <c r="N33" s="9"/>
      <c r="O33" s="23"/>
      <c r="P33" s="7"/>
      <c r="U33" s="41"/>
    </row>
    <row r="34" spans="2:23" x14ac:dyDescent="0.25">
      <c r="B34" s="5"/>
      <c r="D34" s="170"/>
      <c r="E34" s="177"/>
      <c r="F34" s="25" t="s">
        <v>305</v>
      </c>
      <c r="H34" s="19">
        <f>ROUND((I34/(Setup!$D$9)),(Setup!$D$11))</f>
        <v>67.23</v>
      </c>
      <c r="I34" s="30">
        <f>Setup!$E$35</f>
        <v>80</v>
      </c>
      <c r="J34" s="7"/>
      <c r="K34" s="19">
        <f>ROUND((L34/(Setup!$D$9)),(Setup!$D$11))</f>
        <v>67.23</v>
      </c>
      <c r="L34" s="30">
        <f>Setup!$E$35</f>
        <v>80</v>
      </c>
      <c r="M34" s="7"/>
      <c r="N34" s="19">
        <f>ROUND((O34/(Setup!$D$9)),(Setup!$D$11))</f>
        <v>67.23</v>
      </c>
      <c r="O34" s="30">
        <f>Setup!$E$35</f>
        <v>80</v>
      </c>
      <c r="P34" s="7"/>
      <c r="T34" s="1"/>
      <c r="U34" s="41"/>
      <c r="V34" s="41"/>
    </row>
    <row r="35" spans="2:23" ht="6" customHeight="1" x14ac:dyDescent="0.25">
      <c r="B35" s="5"/>
      <c r="D35" s="170"/>
      <c r="E35" s="177"/>
      <c r="F35" s="25"/>
      <c r="H35" s="9"/>
      <c r="I35" s="23"/>
      <c r="K35" s="9"/>
      <c r="L35" s="23"/>
      <c r="N35" s="9"/>
      <c r="O35" s="23"/>
      <c r="P35" s="7"/>
      <c r="U35" s="41"/>
    </row>
    <row r="36" spans="2:23" x14ac:dyDescent="0.25">
      <c r="B36" s="5"/>
      <c r="D36" s="171"/>
      <c r="E36" s="178"/>
      <c r="F36" s="25" t="s">
        <v>9</v>
      </c>
      <c r="H36" s="19">
        <f>ROUND((I36/(Setup!$D$9)),(Setup!$D$11))</f>
        <v>67.23</v>
      </c>
      <c r="I36" s="30">
        <f>Setup!$E$37</f>
        <v>80</v>
      </c>
      <c r="J36" s="7"/>
      <c r="K36" s="19">
        <f>ROUND((L36/(Setup!$D$9)),(Setup!$D$11))</f>
        <v>67.23</v>
      </c>
      <c r="L36" s="30">
        <f>Setup!$E$37</f>
        <v>80</v>
      </c>
      <c r="M36" s="7"/>
      <c r="N36" s="19">
        <f>ROUND((O36/(Setup!$D$9)),(Setup!$D$11))</f>
        <v>67.23</v>
      </c>
      <c r="O36" s="30">
        <f>Setup!$E$37</f>
        <v>80</v>
      </c>
      <c r="P36" s="7"/>
      <c r="T36" s="1"/>
      <c r="U36" s="41"/>
      <c r="V36" s="41"/>
    </row>
    <row r="37" spans="2:23" x14ac:dyDescent="0.25">
      <c r="B37" s="5"/>
      <c r="D37" s="1"/>
      <c r="E37" s="1"/>
      <c r="F37" s="25"/>
      <c r="H37" s="9"/>
      <c r="I37" s="23"/>
      <c r="K37" s="46"/>
      <c r="L37" s="23"/>
      <c r="N37" s="46"/>
      <c r="O37" s="23"/>
      <c r="P37" s="7"/>
    </row>
    <row r="38" spans="2:23" x14ac:dyDescent="0.25">
      <c r="B38" s="5"/>
      <c r="C38" s="8" t="s">
        <v>134</v>
      </c>
      <c r="H38" s="164"/>
      <c r="I38" s="164"/>
      <c r="K38" s="164"/>
      <c r="L38" s="164"/>
      <c r="N38" s="164"/>
      <c r="O38" s="164"/>
      <c r="P38" s="7"/>
    </row>
    <row r="39" spans="2:23" x14ac:dyDescent="0.25">
      <c r="B39" s="5"/>
      <c r="D39" s="169" t="s">
        <v>66</v>
      </c>
      <c r="E39" s="176" t="s">
        <v>18</v>
      </c>
      <c r="F39" s="25" t="s">
        <v>146</v>
      </c>
      <c r="H39" s="19">
        <f>ROUND((I39/(Setup!$D$9)),(Setup!$D$11))</f>
        <v>33.61</v>
      </c>
      <c r="I39" s="30">
        <f>Setup!$E$39</f>
        <v>40</v>
      </c>
      <c r="J39" s="7"/>
      <c r="K39" s="19">
        <f>ROUND((L39/(Setup!$D$9)),(Setup!$D$11))</f>
        <v>33.61</v>
      </c>
      <c r="L39" s="30">
        <f>Setup!$E$39</f>
        <v>40</v>
      </c>
      <c r="M39" s="7"/>
      <c r="N39" s="19">
        <f>ROUND((O39/(Setup!$D$9)),(Setup!$D$11))</f>
        <v>33.61</v>
      </c>
      <c r="O39" s="30">
        <f>Setup!$E$39</f>
        <v>40</v>
      </c>
      <c r="P39" s="7"/>
      <c r="U39" s="41"/>
      <c r="V39" s="41"/>
    </row>
    <row r="40" spans="2:23" ht="6" customHeight="1" x14ac:dyDescent="0.25">
      <c r="B40" s="5"/>
      <c r="D40" s="170"/>
      <c r="E40" s="177"/>
      <c r="F40" s="25"/>
      <c r="H40" s="9"/>
      <c r="I40" s="23"/>
      <c r="K40" s="9"/>
      <c r="L40" s="23"/>
      <c r="N40" s="9"/>
      <c r="O40" s="23"/>
      <c r="P40" s="7"/>
    </row>
    <row r="41" spans="2:23" x14ac:dyDescent="0.25">
      <c r="B41" s="5"/>
      <c r="D41" s="171" t="s">
        <v>66</v>
      </c>
      <c r="E41" s="178"/>
      <c r="F41" s="25" t="s">
        <v>147</v>
      </c>
      <c r="H41" s="19">
        <f>ROUND((I41/(Setup!$D$9)),(Setup!$D$11))</f>
        <v>8.4</v>
      </c>
      <c r="I41" s="30">
        <f>Setup!$E$41</f>
        <v>10</v>
      </c>
      <c r="J41" s="7"/>
      <c r="K41" s="19">
        <f>ROUND((L41/(Setup!$D$9)),(Setup!$D$11))</f>
        <v>8.4</v>
      </c>
      <c r="L41" s="30">
        <f>Setup!$E$41</f>
        <v>10</v>
      </c>
      <c r="M41" s="7"/>
      <c r="N41" s="19">
        <f>ROUND((O41/(Setup!$D$9)),(Setup!$D$11))</f>
        <v>8.4</v>
      </c>
      <c r="O41" s="30">
        <f>Setup!$E$41</f>
        <v>10</v>
      </c>
      <c r="P41" s="7"/>
      <c r="T41" s="1"/>
      <c r="U41" s="41"/>
      <c r="V41" s="41"/>
    </row>
    <row r="42" spans="2:23" ht="6" customHeight="1" x14ac:dyDescent="0.25">
      <c r="B42" s="5"/>
      <c r="F42" s="25"/>
      <c r="H42" s="9"/>
      <c r="I42" s="23"/>
      <c r="K42" s="9"/>
      <c r="L42" s="23"/>
      <c r="N42" s="9"/>
      <c r="O42" s="23"/>
      <c r="P42" s="7"/>
    </row>
    <row r="43" spans="2:23" s="1" customFormat="1" x14ac:dyDescent="0.25">
      <c r="B43" s="5"/>
      <c r="D43" s="43" t="s">
        <v>67</v>
      </c>
      <c r="E43" s="44" t="s">
        <v>10</v>
      </c>
      <c r="F43" s="26" t="s">
        <v>12</v>
      </c>
      <c r="H43" s="19">
        <f>ROUND((I43/(Setup!$D$9)),(Setup!$D$11))</f>
        <v>33.61</v>
      </c>
      <c r="I43" s="30">
        <f>Setup!$E$43</f>
        <v>40</v>
      </c>
      <c r="J43" s="7"/>
      <c r="K43" s="19">
        <f>ROUND((L43/(Setup!$D$9)),(Setup!$D$11))</f>
        <v>33.61</v>
      </c>
      <c r="L43" s="30">
        <f>Setup!$E$43</f>
        <v>40</v>
      </c>
      <c r="M43" s="7"/>
      <c r="N43" s="19">
        <f>ROUND((O43/(Setup!$D$9)),(Setup!$D$11))</f>
        <v>33.61</v>
      </c>
      <c r="O43" s="30">
        <f>Setup!$E$43</f>
        <v>40</v>
      </c>
      <c r="P43" s="7"/>
      <c r="U43" s="41"/>
      <c r="V43" s="41"/>
    </row>
    <row r="44" spans="2:23" x14ac:dyDescent="0.25">
      <c r="B44" s="5"/>
      <c r="P44" s="7"/>
      <c r="S44" s="1"/>
    </row>
    <row r="45" spans="2:23" s="2" customFormat="1" x14ac:dyDescent="0.25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U45" s="1"/>
      <c r="V45" s="1"/>
      <c r="W45" s="1"/>
    </row>
    <row r="47" spans="2:23" x14ac:dyDescent="0.25">
      <c r="B47" s="1" t="s">
        <v>128</v>
      </c>
    </row>
    <row r="48" spans="2:23" x14ac:dyDescent="0.25">
      <c r="B48" t="s">
        <v>135</v>
      </c>
    </row>
  </sheetData>
  <mergeCells count="25">
    <mergeCell ref="H3:I4"/>
    <mergeCell ref="K3:L4"/>
    <mergeCell ref="N3:O4"/>
    <mergeCell ref="K5:L5"/>
    <mergeCell ref="H10:I10"/>
    <mergeCell ref="K10:L10"/>
    <mergeCell ref="N10:O10"/>
    <mergeCell ref="D30:D36"/>
    <mergeCell ref="E30:E36"/>
    <mergeCell ref="H12:I12"/>
    <mergeCell ref="K12:L12"/>
    <mergeCell ref="N12:O12"/>
    <mergeCell ref="H15:I15"/>
    <mergeCell ref="K15:L15"/>
    <mergeCell ref="N15:O15"/>
    <mergeCell ref="H17:I17"/>
    <mergeCell ref="K17:L17"/>
    <mergeCell ref="N17:O17"/>
    <mergeCell ref="D18:D28"/>
    <mergeCell ref="E18:E26"/>
    <mergeCell ref="H38:I38"/>
    <mergeCell ref="K38:L38"/>
    <mergeCell ref="N38:O38"/>
    <mergeCell ref="D39:D41"/>
    <mergeCell ref="E39:E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D1B4-FF40-4E6D-84EB-C9BDE29303CB}">
  <sheetPr>
    <pageSetUpPr fitToPage="1"/>
  </sheetPr>
  <dimension ref="A1:AE60"/>
  <sheetViews>
    <sheetView showGridLines="0" zoomScaleNormal="100" workbookViewId="0">
      <selection activeCell="R42" sqref="R42"/>
    </sheetView>
  </sheetViews>
  <sheetFormatPr baseColWidth="10" defaultRowHeight="15" x14ac:dyDescent="0.25"/>
  <cols>
    <col min="1" max="1" width="4.5703125" customWidth="1"/>
    <col min="2" max="2" width="3.5703125" customWidth="1"/>
    <col min="3" max="3" width="3.42578125" customWidth="1"/>
    <col min="4" max="4" width="33.7109375" customWidth="1"/>
    <col min="5" max="5" width="18.7109375" customWidth="1"/>
    <col min="6" max="6" width="20.42578125" customWidth="1"/>
    <col min="7" max="7" width="2.5703125" customWidth="1"/>
    <col min="8" max="8" width="8.140625" style="72" bestFit="1" customWidth="1"/>
    <col min="9" max="9" width="9.28515625" style="72" bestFit="1" customWidth="1"/>
    <col min="10" max="10" width="3.140625" style="72" customWidth="1"/>
    <col min="11" max="12" width="8.140625" style="72" bestFit="1" customWidth="1"/>
    <col min="13" max="13" width="3.140625" style="72" customWidth="1"/>
    <col min="14" max="15" width="8.140625" style="72" bestFit="1" customWidth="1"/>
    <col min="16" max="16" width="3.140625" customWidth="1"/>
    <col min="17" max="19" width="11.42578125" customWidth="1"/>
    <col min="20" max="20" width="18.7109375" customWidth="1"/>
    <col min="21" max="21" width="15.28515625" style="1" customWidth="1"/>
    <col min="22" max="22" width="12.85546875" style="1" customWidth="1"/>
    <col min="23" max="23" width="18.85546875" style="1" bestFit="1" customWidth="1"/>
    <col min="24" max="24" width="11.42578125" customWidth="1"/>
  </cols>
  <sheetData>
    <row r="1" spans="1:31" x14ac:dyDescent="0.25">
      <c r="S1" s="113"/>
      <c r="T1" s="113"/>
      <c r="U1" s="114"/>
      <c r="V1" s="114"/>
      <c r="W1" s="114"/>
      <c r="X1" s="113"/>
      <c r="Y1" s="113"/>
      <c r="Z1" s="113"/>
      <c r="AA1" s="113"/>
      <c r="AB1" s="113"/>
      <c r="AC1" s="113"/>
      <c r="AD1" s="113"/>
      <c r="AE1" s="113"/>
    </row>
    <row r="2" spans="1:31" x14ac:dyDescent="0.25">
      <c r="B2" s="40"/>
      <c r="C2" s="3"/>
      <c r="D2" s="3"/>
      <c r="E2" s="3"/>
      <c r="F2" s="3"/>
      <c r="G2" s="3"/>
      <c r="H2" s="83"/>
      <c r="I2" s="83"/>
      <c r="J2" s="83"/>
      <c r="K2" s="83"/>
      <c r="L2" s="83"/>
      <c r="M2" s="83"/>
      <c r="N2" s="83"/>
      <c r="O2" s="83"/>
      <c r="P2" s="4"/>
      <c r="S2" s="113"/>
      <c r="T2" s="114"/>
      <c r="U2" s="115"/>
      <c r="V2" s="114"/>
      <c r="W2" s="114"/>
      <c r="X2" s="113"/>
      <c r="Y2" s="113"/>
      <c r="Z2" s="113"/>
      <c r="AA2" s="113"/>
      <c r="AB2" s="113"/>
      <c r="AC2" s="113"/>
      <c r="AD2" s="113"/>
      <c r="AE2" s="113"/>
    </row>
    <row r="3" spans="1:31" ht="18.75" x14ac:dyDescent="0.3">
      <c r="B3" s="28" t="s">
        <v>130</v>
      </c>
      <c r="C3" s="21"/>
      <c r="D3" s="21"/>
      <c r="E3" s="102" t="str">
        <f>Setup!$B$3</f>
        <v>Stadtwerke Winsen (Luhe) GmbH</v>
      </c>
      <c r="H3" s="188"/>
      <c r="I3" s="188"/>
      <c r="K3" s="188"/>
      <c r="L3" s="188"/>
      <c r="N3" s="165" t="s">
        <v>143</v>
      </c>
      <c r="O3" s="166"/>
      <c r="P3" s="7"/>
      <c r="S3" s="113"/>
      <c r="T3" s="120"/>
      <c r="U3" s="120"/>
      <c r="V3" s="114"/>
      <c r="W3" s="120"/>
      <c r="X3" s="113"/>
      <c r="Y3" s="113"/>
      <c r="Z3" s="113"/>
      <c r="AA3" s="113"/>
      <c r="AB3" s="113"/>
      <c r="AC3" s="113"/>
      <c r="AD3" s="113"/>
      <c r="AE3" s="113"/>
    </row>
    <row r="4" spans="1:31" ht="15.75" x14ac:dyDescent="0.25">
      <c r="B4" s="29"/>
      <c r="C4" s="21"/>
      <c r="D4" s="21"/>
      <c r="E4" s="21"/>
      <c r="H4" s="188"/>
      <c r="I4" s="188"/>
      <c r="K4" s="188"/>
      <c r="L4" s="188"/>
      <c r="N4" s="167"/>
      <c r="O4" s="168"/>
      <c r="P4" s="7"/>
      <c r="S4" s="113"/>
      <c r="T4" s="120"/>
      <c r="U4" s="124"/>
      <c r="V4" s="114"/>
      <c r="W4" s="120"/>
      <c r="X4" s="113"/>
      <c r="Y4" s="113"/>
      <c r="Z4" s="113"/>
      <c r="AA4" s="113"/>
      <c r="AB4" s="113"/>
      <c r="AC4" s="113"/>
      <c r="AD4" s="113"/>
      <c r="AE4" s="113"/>
    </row>
    <row r="5" spans="1:31" s="52" customFormat="1" ht="30" customHeight="1" x14ac:dyDescent="0.25">
      <c r="B5" s="191" t="s">
        <v>179</v>
      </c>
      <c r="C5" s="192"/>
      <c r="D5" s="192"/>
      <c r="E5" s="192"/>
      <c r="F5" s="192"/>
      <c r="G5" s="192"/>
      <c r="H5" s="192"/>
      <c r="I5" s="72" t="s">
        <v>65</v>
      </c>
      <c r="J5" s="84"/>
      <c r="K5" s="189">
        <f>Setup!D5</f>
        <v>45658</v>
      </c>
      <c r="L5" s="190"/>
      <c r="M5" s="84"/>
      <c r="N5" s="84"/>
      <c r="O5" s="84"/>
      <c r="P5" s="53"/>
      <c r="S5" s="157"/>
      <c r="T5" s="129"/>
      <c r="U5" s="156"/>
      <c r="V5" s="156"/>
      <c r="W5" s="129"/>
      <c r="X5" s="157"/>
      <c r="Y5" s="157"/>
      <c r="Z5" s="157"/>
      <c r="AA5" s="157"/>
      <c r="AB5" s="157"/>
      <c r="AC5" s="157"/>
      <c r="AD5" s="157"/>
      <c r="AE5" s="157"/>
    </row>
    <row r="6" spans="1:31" x14ac:dyDescent="0.25">
      <c r="B6" s="5" t="s">
        <v>1</v>
      </c>
      <c r="P6" s="7"/>
      <c r="S6" s="113"/>
      <c r="T6" s="113"/>
      <c r="U6" s="114"/>
      <c r="V6" s="114"/>
      <c r="W6" s="114"/>
      <c r="X6" s="113"/>
      <c r="Y6" s="113"/>
      <c r="Z6" s="113"/>
      <c r="AA6" s="113"/>
      <c r="AB6" s="113"/>
      <c r="AC6" s="113"/>
      <c r="AD6" s="113"/>
      <c r="AE6" s="113"/>
    </row>
    <row r="7" spans="1:31" x14ac:dyDescent="0.25">
      <c r="B7" s="5"/>
      <c r="G7" s="6"/>
      <c r="P7" s="7"/>
      <c r="S7" s="113"/>
      <c r="T7" s="113"/>
      <c r="U7" s="114"/>
      <c r="V7" s="114"/>
      <c r="W7" s="114"/>
      <c r="X7" s="113"/>
      <c r="Y7" s="113"/>
      <c r="Z7" s="113"/>
      <c r="AA7" s="113"/>
      <c r="AB7" s="113"/>
      <c r="AC7" s="113"/>
      <c r="AD7" s="113"/>
      <c r="AE7" s="113"/>
    </row>
    <row r="8" spans="1:31" ht="15.75" x14ac:dyDescent="0.25">
      <c r="B8" s="32" t="s">
        <v>168</v>
      </c>
      <c r="C8" s="17"/>
      <c r="D8" s="14"/>
      <c r="E8" s="14"/>
      <c r="F8" s="16"/>
      <c r="G8" s="14"/>
      <c r="H8" s="64"/>
      <c r="I8" s="64"/>
      <c r="J8" s="64"/>
      <c r="K8" s="64"/>
      <c r="L8" s="64"/>
      <c r="M8" s="64"/>
      <c r="N8" s="64"/>
      <c r="O8" s="64"/>
      <c r="P8" s="15"/>
      <c r="R8" s="52"/>
      <c r="S8" s="113"/>
      <c r="T8" s="113"/>
      <c r="U8" s="114"/>
      <c r="V8" s="114"/>
      <c r="W8" s="114"/>
      <c r="X8" s="113"/>
      <c r="Y8" s="113"/>
      <c r="Z8" s="113"/>
      <c r="AA8" s="113"/>
      <c r="AB8" s="113"/>
      <c r="AC8" s="113"/>
      <c r="AD8" s="113"/>
      <c r="AE8" s="113"/>
    </row>
    <row r="9" spans="1:31" x14ac:dyDescent="0.25">
      <c r="B9" s="5"/>
      <c r="P9" s="7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</row>
    <row r="10" spans="1:31" x14ac:dyDescent="0.25">
      <c r="B10" s="5"/>
      <c r="D10" s="20"/>
      <c r="H10" s="182">
        <f>Setup!$D$7</f>
        <v>2025</v>
      </c>
      <c r="I10" s="183"/>
      <c r="J10" s="7"/>
      <c r="K10" s="162">
        <f>Setup!$D$7+1</f>
        <v>2026</v>
      </c>
      <c r="L10" s="163"/>
      <c r="M10" s="7"/>
      <c r="N10" s="162">
        <f>Setup!$D$7+2</f>
        <v>2027</v>
      </c>
      <c r="O10" s="163"/>
      <c r="P10" s="7"/>
      <c r="S10" s="113"/>
      <c r="T10" s="113"/>
      <c r="U10" s="114"/>
      <c r="V10" s="114"/>
      <c r="W10" s="114"/>
      <c r="X10" s="113"/>
      <c r="Y10" s="113"/>
      <c r="Z10" s="113"/>
      <c r="AA10" s="113"/>
      <c r="AB10" s="113"/>
      <c r="AC10" s="113"/>
      <c r="AD10" s="113"/>
      <c r="AE10" s="113"/>
    </row>
    <row r="11" spans="1:31" x14ac:dyDescent="0.25">
      <c r="B11" s="5"/>
      <c r="H11" s="86" t="s">
        <v>5</v>
      </c>
      <c r="I11" s="86" t="s">
        <v>6</v>
      </c>
      <c r="K11" s="86" t="s">
        <v>5</v>
      </c>
      <c r="L11" s="86" t="s">
        <v>6</v>
      </c>
      <c r="N11" s="86" t="s">
        <v>5</v>
      </c>
      <c r="O11" s="86" t="s">
        <v>6</v>
      </c>
      <c r="P11" s="7"/>
      <c r="S11" s="113"/>
      <c r="T11" s="113"/>
      <c r="U11" s="114"/>
      <c r="V11" s="114"/>
      <c r="W11" s="114"/>
      <c r="X11" s="113"/>
      <c r="Y11" s="113"/>
      <c r="Z11" s="113"/>
      <c r="AA11" s="113"/>
      <c r="AB11" s="113"/>
      <c r="AC11" s="113"/>
      <c r="AD11" s="113"/>
      <c r="AE11" s="113"/>
    </row>
    <row r="12" spans="1:31" x14ac:dyDescent="0.25">
      <c r="B12" s="5"/>
      <c r="H12" s="186"/>
      <c r="I12" s="186"/>
      <c r="K12" s="187" t="s">
        <v>170</v>
      </c>
      <c r="L12" s="187"/>
      <c r="N12" s="187" t="s">
        <v>170</v>
      </c>
      <c r="O12" s="187"/>
      <c r="P12" s="7"/>
      <c r="S12" s="113"/>
      <c r="T12" s="113"/>
      <c r="U12" s="114"/>
      <c r="V12" s="114"/>
      <c r="W12" s="114"/>
      <c r="X12" s="113"/>
      <c r="Y12" s="113"/>
      <c r="Z12" s="113"/>
      <c r="AA12" s="113"/>
      <c r="AB12" s="113"/>
      <c r="AC12" s="113"/>
      <c r="AD12" s="113"/>
      <c r="AE12" s="113"/>
    </row>
    <row r="13" spans="1:31" s="2" customFormat="1" x14ac:dyDescent="0.25">
      <c r="A13" s="5"/>
      <c r="B13" s="5"/>
      <c r="D13" s="1" t="s">
        <v>165</v>
      </c>
      <c r="H13" s="87" t="s">
        <v>172</v>
      </c>
      <c r="I13" s="88" t="s">
        <v>172</v>
      </c>
      <c r="J13" s="89"/>
      <c r="K13" s="90">
        <f>ROUND((Setup!$Q$17/(Setup!$D$9)),(Setup!$D$11))</f>
        <v>25.21</v>
      </c>
      <c r="L13" s="91">
        <f>Setup!$Q$17</f>
        <v>30</v>
      </c>
      <c r="M13" s="89"/>
      <c r="N13" s="90">
        <f>ROUND((Setup!$Q$17/(Setup!$D$9)),(Setup!$D$11))</f>
        <v>25.21</v>
      </c>
      <c r="O13" s="91">
        <f>Setup!$Q$17</f>
        <v>30</v>
      </c>
      <c r="P13" s="10"/>
      <c r="S13" s="130"/>
      <c r="T13" s="114"/>
      <c r="U13" s="120"/>
      <c r="V13" s="120"/>
      <c r="W13" s="114"/>
      <c r="X13" s="130"/>
      <c r="Y13" s="130"/>
      <c r="Z13" s="130"/>
      <c r="AA13" s="130"/>
      <c r="AB13" s="130"/>
      <c r="AC13" s="130"/>
      <c r="AD13" s="130"/>
      <c r="AE13" s="130"/>
    </row>
    <row r="14" spans="1:31" ht="15" customHeight="1" x14ac:dyDescent="0.25">
      <c r="A14" s="5"/>
      <c r="B14" s="5"/>
      <c r="D14" t="s">
        <v>171</v>
      </c>
      <c r="F14" s="25"/>
      <c r="H14" s="41"/>
      <c r="I14" s="92"/>
      <c r="K14" s="41"/>
      <c r="L14" s="92"/>
      <c r="N14" s="41"/>
      <c r="O14" s="92"/>
      <c r="P14" s="7"/>
      <c r="S14" s="113"/>
      <c r="T14" s="113"/>
      <c r="U14" s="120"/>
      <c r="V14" s="120"/>
      <c r="W14" s="114"/>
      <c r="X14" s="113"/>
      <c r="Y14" s="113"/>
      <c r="Z14" s="113"/>
      <c r="AA14" s="113"/>
      <c r="AB14" s="113"/>
      <c r="AC14" s="113"/>
      <c r="AD14" s="113"/>
      <c r="AE14" s="113"/>
    </row>
    <row r="15" spans="1:31" ht="15" customHeight="1" x14ac:dyDescent="0.25">
      <c r="A15" s="5"/>
      <c r="B15" s="5"/>
      <c r="F15" s="25"/>
      <c r="H15" s="186" t="s">
        <v>136</v>
      </c>
      <c r="I15" s="186"/>
      <c r="K15" s="187" t="s">
        <v>136</v>
      </c>
      <c r="L15" s="187"/>
      <c r="N15" s="187" t="s">
        <v>136</v>
      </c>
      <c r="O15" s="187"/>
      <c r="P15" s="7"/>
      <c r="S15" s="113"/>
      <c r="T15" s="113"/>
      <c r="U15" s="120"/>
      <c r="V15" s="120"/>
      <c r="W15" s="114"/>
      <c r="X15" s="113"/>
      <c r="Y15" s="113"/>
      <c r="Z15" s="113"/>
      <c r="AA15" s="113"/>
      <c r="AB15" s="113"/>
      <c r="AC15" s="113"/>
      <c r="AD15" s="113"/>
      <c r="AE15" s="113"/>
    </row>
    <row r="16" spans="1:31" s="2" customFormat="1" x14ac:dyDescent="0.25">
      <c r="A16" s="5"/>
      <c r="B16" s="5"/>
      <c r="D16" s="1" t="s">
        <v>149</v>
      </c>
      <c r="H16" s="90">
        <f>ROUND((I16/(Setup!$D$9)),(Setup!$D$11))</f>
        <v>8.4</v>
      </c>
      <c r="I16" s="91">
        <f>Setup!$Q$20</f>
        <v>10</v>
      </c>
      <c r="J16" s="89"/>
      <c r="K16" s="90">
        <f>ROUND((L16/(Setup!$D$9)),(Setup!$D$11))</f>
        <v>8.4</v>
      </c>
      <c r="L16" s="91">
        <f>Setup!$Q$20</f>
        <v>10</v>
      </c>
      <c r="M16" s="89"/>
      <c r="N16" s="90">
        <f>ROUND((O16/(Setup!$D$9)),(Setup!$D$11))</f>
        <v>8.4</v>
      </c>
      <c r="O16" s="91">
        <f>Setup!$Q$20</f>
        <v>10</v>
      </c>
      <c r="P16" s="10"/>
      <c r="S16" s="130"/>
      <c r="T16" s="114"/>
      <c r="U16" s="120"/>
      <c r="V16" s="120"/>
      <c r="W16" s="114"/>
      <c r="X16" s="130"/>
      <c r="Y16" s="130"/>
      <c r="Z16" s="130"/>
      <c r="AA16" s="130"/>
      <c r="AB16" s="130"/>
      <c r="AC16" s="130"/>
      <c r="AD16" s="130"/>
      <c r="AE16" s="130"/>
    </row>
    <row r="17" spans="1:31" ht="6" customHeight="1" x14ac:dyDescent="0.25">
      <c r="A17" s="5"/>
      <c r="B17" s="5"/>
      <c r="F17" s="25"/>
      <c r="H17" s="41"/>
      <c r="I17" s="92"/>
      <c r="K17" s="41"/>
      <c r="L17" s="92"/>
      <c r="N17" s="41"/>
      <c r="O17" s="92"/>
      <c r="P17" s="7"/>
      <c r="S17" s="113"/>
      <c r="T17" s="113"/>
      <c r="U17" s="120"/>
      <c r="V17" s="120"/>
      <c r="W17" s="114"/>
      <c r="X17" s="113"/>
      <c r="Y17" s="113"/>
      <c r="Z17" s="113"/>
      <c r="AA17" s="113"/>
      <c r="AB17" s="113"/>
      <c r="AC17" s="113"/>
      <c r="AD17" s="113"/>
      <c r="AE17" s="113"/>
    </row>
    <row r="18" spans="1:31" s="2" customFormat="1" x14ac:dyDescent="0.25">
      <c r="A18" s="5"/>
      <c r="B18" s="5"/>
      <c r="D18" s="1" t="s">
        <v>150</v>
      </c>
      <c r="H18" s="90">
        <f>ROUND((I18/(Setup!$D$9)),(Setup!$D$11))</f>
        <v>8.4</v>
      </c>
      <c r="I18" s="91">
        <f>Setup!$Q$22</f>
        <v>10</v>
      </c>
      <c r="J18" s="89"/>
      <c r="K18" s="90">
        <f>ROUND((L18/(Setup!$D$9)),(Setup!$D$11))</f>
        <v>8.4</v>
      </c>
      <c r="L18" s="91">
        <f>Setup!$Q$22</f>
        <v>10</v>
      </c>
      <c r="M18" s="89"/>
      <c r="N18" s="90">
        <f>ROUND((O18/(Setup!$D$9)),(Setup!$D$11))</f>
        <v>8.4</v>
      </c>
      <c r="O18" s="91">
        <f>Setup!$Q$22</f>
        <v>10</v>
      </c>
      <c r="P18" s="10"/>
      <c r="S18" s="130"/>
      <c r="T18" s="114"/>
      <c r="U18" s="120"/>
      <c r="V18" s="120"/>
      <c r="W18" s="114"/>
      <c r="X18" s="130"/>
      <c r="Y18" s="130"/>
      <c r="Z18" s="130"/>
      <c r="AA18" s="130"/>
      <c r="AB18" s="130"/>
      <c r="AC18" s="130"/>
      <c r="AD18" s="130"/>
      <c r="AE18" s="130"/>
    </row>
    <row r="19" spans="1:31" ht="6" customHeight="1" x14ac:dyDescent="0.25">
      <c r="A19" s="5"/>
      <c r="B19" s="5"/>
      <c r="F19" s="25"/>
      <c r="H19" s="41"/>
      <c r="I19" s="92"/>
      <c r="K19" s="41"/>
      <c r="L19" s="92"/>
      <c r="N19" s="41"/>
      <c r="O19" s="92"/>
      <c r="P19" s="7"/>
      <c r="S19" s="113"/>
      <c r="T19" s="113"/>
      <c r="U19" s="120"/>
      <c r="V19" s="120"/>
      <c r="W19" s="114"/>
      <c r="X19" s="113"/>
      <c r="Y19" s="113"/>
      <c r="Z19" s="113"/>
      <c r="AA19" s="113"/>
      <c r="AB19" s="113"/>
      <c r="AC19" s="113"/>
      <c r="AD19" s="113"/>
      <c r="AE19" s="113"/>
    </row>
    <row r="20" spans="1:31" s="2" customFormat="1" x14ac:dyDescent="0.25">
      <c r="A20" s="5"/>
      <c r="B20" s="5"/>
      <c r="D20" s="1" t="s">
        <v>151</v>
      </c>
      <c r="H20" s="90">
        <f>ROUND((I20/(Setup!$D$9)),(Setup!$D$11))</f>
        <v>8.4</v>
      </c>
      <c r="I20" s="91">
        <f>Setup!$Q$24</f>
        <v>10</v>
      </c>
      <c r="J20" s="89"/>
      <c r="K20" s="90">
        <f>ROUND((L20/(Setup!$D$9)),(Setup!$D$11))</f>
        <v>8.4</v>
      </c>
      <c r="L20" s="91">
        <f>Setup!$Q$24</f>
        <v>10</v>
      </c>
      <c r="M20" s="89"/>
      <c r="N20" s="90">
        <f>ROUND((O20/(Setup!$D$9)),(Setup!$D$11))</f>
        <v>8.4</v>
      </c>
      <c r="O20" s="91">
        <f>Setup!$Q$24</f>
        <v>10</v>
      </c>
      <c r="P20" s="10"/>
      <c r="S20" s="130"/>
      <c r="T20" s="114"/>
      <c r="U20" s="120"/>
      <c r="V20" s="120"/>
      <c r="W20" s="114"/>
      <c r="X20" s="130"/>
      <c r="Y20" s="130"/>
      <c r="Z20" s="130"/>
      <c r="AA20" s="130"/>
      <c r="AB20" s="130"/>
      <c r="AC20" s="130"/>
      <c r="AD20" s="130"/>
      <c r="AE20" s="130"/>
    </row>
    <row r="21" spans="1:31" ht="6" customHeight="1" x14ac:dyDescent="0.25">
      <c r="A21" s="5"/>
      <c r="B21" s="5"/>
      <c r="F21" s="25"/>
      <c r="H21" s="41"/>
      <c r="I21" s="92"/>
      <c r="K21" s="41"/>
      <c r="L21" s="92"/>
      <c r="N21" s="41"/>
      <c r="O21" s="92"/>
      <c r="P21" s="7"/>
      <c r="S21" s="113"/>
      <c r="T21" s="113"/>
      <c r="U21" s="120"/>
      <c r="V21" s="120"/>
      <c r="W21" s="114"/>
      <c r="X21" s="113"/>
      <c r="Y21" s="113"/>
      <c r="Z21" s="113"/>
      <c r="AA21" s="113"/>
      <c r="AB21" s="113"/>
      <c r="AC21" s="113"/>
      <c r="AD21" s="113"/>
      <c r="AE21" s="113"/>
    </row>
    <row r="22" spans="1:31" s="2" customFormat="1" x14ac:dyDescent="0.25">
      <c r="A22" s="5"/>
      <c r="B22" s="5"/>
      <c r="D22" s="1" t="s">
        <v>152</v>
      </c>
      <c r="H22" s="90">
        <f>ROUND((I22/(Setup!$D$9)),(Setup!$D$11))</f>
        <v>25.21</v>
      </c>
      <c r="I22" s="91">
        <f>Setup!$Q$26</f>
        <v>30</v>
      </c>
      <c r="J22" s="89"/>
      <c r="K22" s="90">
        <f>ROUND((L22/(Setup!$D$9)),(Setup!$D$11))</f>
        <v>25.21</v>
      </c>
      <c r="L22" s="91">
        <f>Setup!$Q$26</f>
        <v>30</v>
      </c>
      <c r="M22" s="89"/>
      <c r="N22" s="90">
        <f>ROUND((O22/(Setup!$D$9)),(Setup!$D$11))</f>
        <v>25.21</v>
      </c>
      <c r="O22" s="91">
        <f>Setup!$Q$26</f>
        <v>30</v>
      </c>
      <c r="P22" s="10"/>
      <c r="S22" s="130"/>
      <c r="T22" s="114"/>
      <c r="U22" s="120"/>
      <c r="V22" s="120"/>
      <c r="W22" s="114"/>
      <c r="X22" s="130"/>
      <c r="Y22" s="130"/>
      <c r="Z22" s="130"/>
      <c r="AA22" s="130"/>
      <c r="AB22" s="130"/>
      <c r="AC22" s="130"/>
      <c r="AD22" s="130"/>
      <c r="AE22" s="130"/>
    </row>
    <row r="23" spans="1:31" ht="6" customHeight="1" x14ac:dyDescent="0.25">
      <c r="A23" s="5"/>
      <c r="B23" s="5"/>
      <c r="F23" s="25"/>
      <c r="H23" s="41"/>
      <c r="I23" s="92"/>
      <c r="K23" s="41"/>
      <c r="L23" s="92"/>
      <c r="N23" s="41"/>
      <c r="O23" s="92"/>
      <c r="P23" s="7"/>
      <c r="S23" s="113"/>
      <c r="T23" s="113"/>
      <c r="U23" s="120"/>
      <c r="V23" s="120"/>
      <c r="W23" s="114"/>
      <c r="X23" s="113"/>
      <c r="Y23" s="113"/>
      <c r="Z23" s="113"/>
      <c r="AA23" s="113"/>
      <c r="AB23" s="113"/>
      <c r="AC23" s="113"/>
      <c r="AD23" s="113"/>
      <c r="AE23" s="113"/>
    </row>
    <row r="24" spans="1:31" s="2" customFormat="1" x14ac:dyDescent="0.25">
      <c r="A24" s="5"/>
      <c r="B24" s="5"/>
      <c r="D24" s="1" t="s">
        <v>153</v>
      </c>
      <c r="H24" s="90">
        <f>ROUND((I24/(Setup!$D$9)),(Setup!$D$11))</f>
        <v>8.4</v>
      </c>
      <c r="I24" s="91">
        <f>Setup!$Q$28</f>
        <v>10</v>
      </c>
      <c r="J24" s="89"/>
      <c r="K24" s="90">
        <f>ROUND((L24/(Setup!$D$9)),(Setup!$D$11))</f>
        <v>8.4</v>
      </c>
      <c r="L24" s="91">
        <f>Setup!$Q$28</f>
        <v>10</v>
      </c>
      <c r="M24" s="89"/>
      <c r="N24" s="90">
        <f>ROUND((O24/(Setup!$D$9)),(Setup!$D$11))</f>
        <v>8.4</v>
      </c>
      <c r="O24" s="91">
        <f>Setup!$Q$28</f>
        <v>10</v>
      </c>
      <c r="P24" s="10"/>
      <c r="S24" s="130"/>
      <c r="T24" s="114"/>
      <c r="U24" s="120"/>
      <c r="V24" s="120"/>
      <c r="W24" s="114"/>
      <c r="X24" s="130"/>
      <c r="Y24" s="130"/>
      <c r="Z24" s="130"/>
      <c r="AA24" s="130"/>
      <c r="AB24" s="130"/>
      <c r="AC24" s="130"/>
      <c r="AD24" s="130"/>
      <c r="AE24" s="130"/>
    </row>
    <row r="25" spans="1:31" ht="6" customHeight="1" x14ac:dyDescent="0.25">
      <c r="A25" s="5"/>
      <c r="B25" s="5"/>
      <c r="F25" s="25"/>
      <c r="H25" s="41"/>
      <c r="I25" s="92"/>
      <c r="K25" s="41"/>
      <c r="L25" s="92"/>
      <c r="N25" s="41"/>
      <c r="O25" s="92"/>
      <c r="P25" s="7"/>
      <c r="S25" s="113"/>
      <c r="T25" s="113"/>
      <c r="U25" s="120"/>
      <c r="V25" s="120"/>
      <c r="W25" s="114"/>
      <c r="X25" s="113"/>
      <c r="Y25" s="113"/>
      <c r="Z25" s="113"/>
      <c r="AA25" s="113"/>
      <c r="AB25" s="113"/>
      <c r="AC25" s="113"/>
      <c r="AD25" s="113"/>
      <c r="AE25" s="113"/>
    </row>
    <row r="26" spans="1:31" s="2" customFormat="1" x14ac:dyDescent="0.25">
      <c r="A26" s="5"/>
      <c r="B26" s="5"/>
      <c r="D26" s="1" t="s">
        <v>154</v>
      </c>
      <c r="H26" s="90">
        <f>ROUND((I26/(Setup!$D$9)),(Setup!$D$11))</f>
        <v>8.4</v>
      </c>
      <c r="I26" s="91">
        <f>Setup!$Q$30</f>
        <v>10</v>
      </c>
      <c r="J26" s="89"/>
      <c r="K26" s="90">
        <f>ROUND((L26/(Setup!$D$9)),(Setup!$D$11))</f>
        <v>8.4</v>
      </c>
      <c r="L26" s="91">
        <f>Setup!$Q$30</f>
        <v>10</v>
      </c>
      <c r="M26" s="89"/>
      <c r="N26" s="90">
        <f>ROUND((O26/(Setup!$D$9)),(Setup!$D$11))</f>
        <v>8.4</v>
      </c>
      <c r="O26" s="91">
        <f>Setup!$Q$30</f>
        <v>10</v>
      </c>
      <c r="P26" s="10"/>
      <c r="S26" s="130"/>
      <c r="T26" s="114"/>
      <c r="U26" s="120"/>
      <c r="V26" s="120"/>
      <c r="W26" s="114"/>
      <c r="X26" s="130"/>
      <c r="Y26" s="130"/>
      <c r="Z26" s="130"/>
      <c r="AA26" s="130"/>
      <c r="AB26" s="130"/>
      <c r="AC26" s="130"/>
      <c r="AD26" s="130"/>
      <c r="AE26" s="130"/>
    </row>
    <row r="27" spans="1:31" ht="6" customHeight="1" x14ac:dyDescent="0.25">
      <c r="A27" s="5"/>
      <c r="B27" s="5"/>
      <c r="F27" s="25"/>
      <c r="H27" s="41"/>
      <c r="I27" s="92"/>
      <c r="L27" s="93"/>
      <c r="O27" s="93"/>
      <c r="P27" s="7"/>
      <c r="S27" s="113"/>
      <c r="T27" s="113"/>
      <c r="U27" s="120"/>
      <c r="V27" s="120"/>
      <c r="W27" s="114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x14ac:dyDescent="0.25">
      <c r="A28" s="5"/>
      <c r="B28" s="5"/>
      <c r="D28" s="1" t="s">
        <v>164</v>
      </c>
      <c r="H28" s="41"/>
      <c r="I28" s="92"/>
      <c r="J28" s="94"/>
      <c r="K28" s="94"/>
      <c r="L28" s="95"/>
      <c r="M28" s="94"/>
      <c r="N28" s="94"/>
      <c r="O28" s="95"/>
      <c r="P28" s="10"/>
      <c r="S28" s="130"/>
      <c r="T28" s="130"/>
      <c r="U28" s="120"/>
      <c r="V28" s="120"/>
      <c r="W28" s="114"/>
      <c r="X28" s="130"/>
      <c r="Y28" s="130"/>
      <c r="Z28" s="130"/>
      <c r="AA28" s="130"/>
      <c r="AB28" s="130"/>
      <c r="AC28" s="130"/>
      <c r="AD28" s="130"/>
      <c r="AE28" s="130"/>
    </row>
    <row r="29" spans="1:31" s="2" customFormat="1" x14ac:dyDescent="0.25">
      <c r="A29" s="5"/>
      <c r="B29" s="5"/>
      <c r="D29" s="1" t="s">
        <v>158</v>
      </c>
      <c r="H29" s="87" t="s">
        <v>172</v>
      </c>
      <c r="I29" s="88" t="s">
        <v>172</v>
      </c>
      <c r="J29" s="94"/>
      <c r="K29" s="87" t="s">
        <v>172</v>
      </c>
      <c r="L29" s="88" t="s">
        <v>172</v>
      </c>
      <c r="M29" s="94"/>
      <c r="N29" s="87" t="s">
        <v>172</v>
      </c>
      <c r="O29" s="88" t="s">
        <v>172</v>
      </c>
      <c r="P29" s="10"/>
      <c r="S29" s="130"/>
      <c r="T29" s="114"/>
      <c r="U29" s="120"/>
      <c r="V29" s="120"/>
      <c r="W29" s="114"/>
      <c r="X29" s="130"/>
      <c r="Y29" s="130"/>
      <c r="Z29" s="130"/>
      <c r="AA29" s="130"/>
      <c r="AB29" s="130"/>
      <c r="AC29" s="130"/>
      <c r="AD29" s="130"/>
      <c r="AE29" s="130"/>
    </row>
    <row r="30" spans="1:31" s="2" customFormat="1" x14ac:dyDescent="0.25">
      <c r="A30" s="5"/>
      <c r="B30" s="5"/>
      <c r="D30" s="1" t="s">
        <v>159</v>
      </c>
      <c r="H30" s="87" t="s">
        <v>172</v>
      </c>
      <c r="I30" s="88" t="s">
        <v>172</v>
      </c>
      <c r="J30" s="94"/>
      <c r="K30" s="87" t="s">
        <v>172</v>
      </c>
      <c r="L30" s="88" t="s">
        <v>172</v>
      </c>
      <c r="M30" s="94"/>
      <c r="N30" s="87" t="s">
        <v>172</v>
      </c>
      <c r="O30" s="88" t="s">
        <v>172</v>
      </c>
      <c r="P30" s="10"/>
      <c r="S30" s="130"/>
      <c r="T30" s="114"/>
      <c r="U30" s="120"/>
      <c r="V30" s="120"/>
      <c r="W30" s="114"/>
      <c r="X30" s="130"/>
      <c r="Y30" s="130"/>
      <c r="Z30" s="130"/>
      <c r="AA30" s="130"/>
      <c r="AB30" s="130"/>
      <c r="AC30" s="130"/>
      <c r="AD30" s="130"/>
      <c r="AE30" s="130"/>
    </row>
    <row r="31" spans="1:31" s="2" customFormat="1" x14ac:dyDescent="0.25">
      <c r="A31" s="5"/>
      <c r="B31" s="5"/>
      <c r="D31" s="1" t="s">
        <v>160</v>
      </c>
      <c r="H31" s="87" t="s">
        <v>172</v>
      </c>
      <c r="I31" s="88" t="s">
        <v>172</v>
      </c>
      <c r="J31" s="94"/>
      <c r="K31" s="87" t="s">
        <v>172</v>
      </c>
      <c r="L31" s="88" t="s">
        <v>172</v>
      </c>
      <c r="M31" s="94"/>
      <c r="N31" s="87" t="s">
        <v>172</v>
      </c>
      <c r="O31" s="88" t="s">
        <v>172</v>
      </c>
      <c r="P31" s="10"/>
      <c r="S31" s="130"/>
      <c r="T31" s="114"/>
      <c r="U31" s="120"/>
      <c r="V31" s="120"/>
      <c r="W31" s="114"/>
      <c r="X31" s="130"/>
      <c r="Y31" s="130"/>
      <c r="Z31" s="130"/>
      <c r="AA31" s="130"/>
      <c r="AB31" s="130"/>
      <c r="AC31" s="130"/>
      <c r="AD31" s="130"/>
      <c r="AE31" s="130"/>
    </row>
    <row r="32" spans="1:31" ht="13.5" customHeight="1" x14ac:dyDescent="0.25">
      <c r="A32" s="5"/>
      <c r="B32" s="5"/>
      <c r="F32" s="25"/>
      <c r="H32" s="41"/>
      <c r="I32" s="92"/>
      <c r="K32" s="41"/>
      <c r="L32" s="92"/>
      <c r="N32" s="41"/>
      <c r="O32" s="92"/>
      <c r="P32" s="7"/>
      <c r="S32" s="113"/>
      <c r="T32" s="113"/>
      <c r="U32" s="120"/>
      <c r="V32" s="120"/>
      <c r="W32" s="114"/>
      <c r="X32" s="113"/>
      <c r="Y32" s="113"/>
      <c r="Z32" s="113"/>
      <c r="AA32" s="113"/>
      <c r="AB32" s="113"/>
      <c r="AC32" s="113"/>
      <c r="AD32" s="113"/>
      <c r="AE32" s="113"/>
    </row>
    <row r="33" spans="1:31" s="2" customFormat="1" x14ac:dyDescent="0.25">
      <c r="A33" s="5"/>
      <c r="B33" s="5"/>
      <c r="D33" s="1" t="s">
        <v>155</v>
      </c>
      <c r="H33" s="90">
        <f>ROUND((I33/(Setup!$D$9)),(Setup!$D$11))</f>
        <v>25.21</v>
      </c>
      <c r="I33" s="91">
        <f>Setup!$Q$37</f>
        <v>30</v>
      </c>
      <c r="J33" s="89"/>
      <c r="K33" s="90">
        <f>ROUND((L33/(Setup!$D$9)),(Setup!$D$11))</f>
        <v>25.21</v>
      </c>
      <c r="L33" s="91">
        <f>Setup!$Q$37</f>
        <v>30</v>
      </c>
      <c r="M33" s="89"/>
      <c r="N33" s="90">
        <f>ROUND((O33/(Setup!$D$9)),(Setup!$D$11))</f>
        <v>25.21</v>
      </c>
      <c r="O33" s="91">
        <f>Setup!$Q$37</f>
        <v>30</v>
      </c>
      <c r="P33" s="10"/>
      <c r="R33" s="2" t="s">
        <v>299</v>
      </c>
      <c r="S33" s="130"/>
      <c r="T33" s="114"/>
      <c r="U33" s="120"/>
      <c r="V33" s="120"/>
      <c r="W33" s="114"/>
      <c r="X33" s="130"/>
      <c r="Y33" s="130"/>
      <c r="Z33" s="130"/>
      <c r="AA33" s="130"/>
      <c r="AB33" s="130"/>
      <c r="AC33" s="130"/>
      <c r="AD33" s="130"/>
      <c r="AE33" s="130"/>
    </row>
    <row r="34" spans="1:31" ht="6" customHeight="1" x14ac:dyDescent="0.25">
      <c r="A34" s="5"/>
      <c r="B34" s="5"/>
      <c r="F34" s="25"/>
      <c r="H34" s="41"/>
      <c r="I34" s="92"/>
      <c r="K34" s="41"/>
      <c r="L34" s="92"/>
      <c r="N34" s="41"/>
      <c r="O34" s="92"/>
      <c r="P34" s="7"/>
      <c r="S34" s="113"/>
      <c r="T34" s="113"/>
      <c r="U34" s="120"/>
      <c r="V34" s="120"/>
      <c r="W34" s="114"/>
      <c r="X34" s="113"/>
      <c r="Y34" s="113"/>
      <c r="Z34" s="113"/>
      <c r="AA34" s="113"/>
      <c r="AB34" s="113"/>
      <c r="AC34" s="113"/>
      <c r="AD34" s="113"/>
      <c r="AE34" s="113"/>
    </row>
    <row r="35" spans="1:31" s="2" customFormat="1" x14ac:dyDescent="0.25">
      <c r="A35" s="5"/>
      <c r="B35" s="5"/>
      <c r="D35" s="1" t="s">
        <v>156</v>
      </c>
      <c r="H35" s="90">
        <f>ROUND((I35/(Setup!$D$9)),(Setup!$D$11))</f>
        <v>8.4</v>
      </c>
      <c r="I35" s="91">
        <f>Setup!$Q$39</f>
        <v>10</v>
      </c>
      <c r="J35" s="89"/>
      <c r="K35" s="90">
        <f>ROUND((L35/(Setup!$D$9)),(Setup!$D$11))</f>
        <v>8.4</v>
      </c>
      <c r="L35" s="91">
        <f>Setup!$Q$39</f>
        <v>10</v>
      </c>
      <c r="M35" s="89"/>
      <c r="N35" s="90">
        <f>ROUND((O35/(Setup!$D$9)),(Setup!$D$11))</f>
        <v>8.4</v>
      </c>
      <c r="O35" s="91">
        <f>Setup!$Q$39</f>
        <v>10</v>
      </c>
      <c r="P35" s="10"/>
      <c r="S35" s="130"/>
      <c r="T35" s="114"/>
      <c r="U35" s="120"/>
      <c r="V35" s="120"/>
      <c r="W35" s="114"/>
      <c r="X35" s="130"/>
      <c r="Y35" s="130"/>
      <c r="Z35" s="130"/>
      <c r="AA35" s="130"/>
      <c r="AB35" s="130"/>
      <c r="AC35" s="130"/>
      <c r="AD35" s="130"/>
      <c r="AE35" s="130"/>
    </row>
    <row r="36" spans="1:31" ht="6" customHeight="1" x14ac:dyDescent="0.25">
      <c r="A36" s="5"/>
      <c r="B36" s="5"/>
      <c r="F36" s="25"/>
      <c r="H36" s="41"/>
      <c r="I36" s="92"/>
      <c r="L36" s="93"/>
      <c r="O36" s="93"/>
      <c r="P36" s="7"/>
      <c r="S36" s="113"/>
      <c r="T36" s="113"/>
      <c r="U36" s="120"/>
      <c r="V36" s="120"/>
      <c r="W36" s="114"/>
      <c r="X36" s="113"/>
      <c r="Y36" s="113"/>
      <c r="Z36" s="113"/>
      <c r="AA36" s="113"/>
      <c r="AB36" s="113"/>
      <c r="AC36" s="113"/>
      <c r="AD36" s="113"/>
      <c r="AE36" s="113"/>
    </row>
    <row r="37" spans="1:31" s="2" customFormat="1" x14ac:dyDescent="0.25">
      <c r="A37" s="5"/>
      <c r="B37" s="5"/>
      <c r="D37" s="1" t="s">
        <v>157</v>
      </c>
      <c r="H37" s="41"/>
      <c r="I37" s="92"/>
      <c r="J37" s="94"/>
      <c r="K37" s="94"/>
      <c r="L37" s="95"/>
      <c r="M37" s="94"/>
      <c r="N37" s="94"/>
      <c r="O37" s="95"/>
      <c r="P37" s="10"/>
      <c r="S37" s="130"/>
      <c r="T37" s="130"/>
      <c r="U37" s="120"/>
      <c r="V37" s="120"/>
      <c r="W37" s="114"/>
      <c r="X37" s="130"/>
      <c r="Y37" s="130"/>
      <c r="Z37" s="130"/>
      <c r="AA37" s="130"/>
      <c r="AB37" s="130"/>
      <c r="AC37" s="130"/>
      <c r="AD37" s="130"/>
      <c r="AE37" s="130"/>
    </row>
    <row r="38" spans="1:31" s="2" customFormat="1" x14ac:dyDescent="0.25">
      <c r="A38" s="5"/>
      <c r="B38" s="5"/>
      <c r="D38" s="1" t="s">
        <v>161</v>
      </c>
      <c r="H38" s="90">
        <f>ROUND((I38/(Setup!$D$9)),(Setup!$D$11))</f>
        <v>8.4</v>
      </c>
      <c r="I38" s="91">
        <f>Setup!$Q$42</f>
        <v>10</v>
      </c>
      <c r="J38" s="89"/>
      <c r="K38" s="90">
        <f>ROUND((L38/(Setup!$D$9)),(Setup!$D$11))</f>
        <v>8.4</v>
      </c>
      <c r="L38" s="91">
        <f>Setup!$Q$42</f>
        <v>10</v>
      </c>
      <c r="M38" s="89"/>
      <c r="N38" s="90">
        <f>ROUND((O38/(Setup!$D$9)),(Setup!$D$11))</f>
        <v>8.4</v>
      </c>
      <c r="O38" s="91">
        <f>Setup!$Q$42</f>
        <v>10</v>
      </c>
      <c r="P38" s="10"/>
      <c r="S38" s="130"/>
      <c r="T38" s="114"/>
      <c r="U38" s="120"/>
      <c r="V38" s="120"/>
      <c r="W38" s="114"/>
      <c r="X38" s="130"/>
      <c r="Y38" s="130"/>
      <c r="Z38" s="130"/>
      <c r="AA38" s="130"/>
      <c r="AB38" s="130"/>
      <c r="AC38" s="130"/>
      <c r="AD38" s="130"/>
      <c r="AE38" s="130"/>
    </row>
    <row r="39" spans="1:31" s="2" customFormat="1" x14ac:dyDescent="0.25">
      <c r="A39" s="5"/>
      <c r="B39" s="5"/>
      <c r="D39" s="1" t="s">
        <v>162</v>
      </c>
      <c r="H39" s="90">
        <f>ROUND((I39/(Setup!$D$9)),(Setup!$D$11))</f>
        <v>8.4</v>
      </c>
      <c r="I39" s="91">
        <f>Setup!$Q$43</f>
        <v>10</v>
      </c>
      <c r="J39" s="89"/>
      <c r="K39" s="90">
        <f>ROUND((L39/(Setup!$D$9)),(Setup!$D$11))</f>
        <v>8.4</v>
      </c>
      <c r="L39" s="91">
        <f>Setup!$Q$43</f>
        <v>10</v>
      </c>
      <c r="M39" s="89"/>
      <c r="N39" s="90">
        <f>ROUND((O39/(Setup!$D$9)),(Setup!$D$11))</f>
        <v>8.4</v>
      </c>
      <c r="O39" s="91">
        <f>Setup!$Q$43</f>
        <v>10</v>
      </c>
      <c r="P39" s="10"/>
      <c r="S39" s="130"/>
      <c r="T39" s="114"/>
      <c r="U39" s="120"/>
      <c r="V39" s="120"/>
      <c r="W39" s="114"/>
      <c r="X39" s="130"/>
      <c r="Y39" s="130"/>
      <c r="Z39" s="130"/>
      <c r="AA39" s="130"/>
      <c r="AB39" s="130"/>
      <c r="AC39" s="130"/>
      <c r="AD39" s="130"/>
      <c r="AE39" s="130"/>
    </row>
    <row r="40" spans="1:31" ht="6" customHeight="1" x14ac:dyDescent="0.25">
      <c r="A40" s="5"/>
      <c r="B40" s="5"/>
      <c r="F40" s="25"/>
      <c r="H40" s="41"/>
      <c r="I40" s="92"/>
      <c r="L40" s="93"/>
      <c r="O40" s="93"/>
      <c r="P40" s="7"/>
      <c r="S40" s="113"/>
      <c r="T40" s="113"/>
      <c r="U40" s="120"/>
      <c r="V40" s="120"/>
      <c r="W40" s="114"/>
      <c r="X40" s="113"/>
      <c r="Y40" s="113"/>
      <c r="Z40" s="113"/>
      <c r="AA40" s="113"/>
      <c r="AB40" s="113"/>
      <c r="AC40" s="113"/>
      <c r="AD40" s="113"/>
      <c r="AE40" s="113"/>
    </row>
    <row r="41" spans="1:31" ht="6" customHeight="1" x14ac:dyDescent="0.25">
      <c r="A41" s="5"/>
      <c r="B41" s="5"/>
      <c r="F41" s="25"/>
      <c r="I41" s="93"/>
      <c r="L41" s="93"/>
      <c r="O41" s="93"/>
      <c r="P41" s="7"/>
      <c r="S41" s="113"/>
      <c r="T41" s="113"/>
      <c r="U41" s="120"/>
      <c r="V41" s="120"/>
      <c r="W41" s="114"/>
      <c r="X41" s="113"/>
      <c r="Y41" s="113"/>
      <c r="Z41" s="113"/>
      <c r="AA41" s="113"/>
      <c r="AB41" s="113"/>
      <c r="AC41" s="113"/>
      <c r="AD41" s="113"/>
      <c r="AE41" s="113"/>
    </row>
    <row r="42" spans="1:31" x14ac:dyDescent="0.25">
      <c r="A42" s="5"/>
      <c r="B42" s="5"/>
      <c r="D42" t="s">
        <v>15</v>
      </c>
      <c r="F42" s="25" t="s">
        <v>13</v>
      </c>
      <c r="H42" s="48">
        <f>ROUND((I42/(Setup!$D$9)),(Setup!$D$11))</f>
        <v>18</v>
      </c>
      <c r="I42" s="96">
        <f>Setup!$Q$46*Setup!$D$9</f>
        <v>21.419999999999998</v>
      </c>
      <c r="J42" s="85"/>
      <c r="K42" s="48">
        <f>ROUND((L42/(Setup!$D$9)),(Setup!$D$11))</f>
        <v>18</v>
      </c>
      <c r="L42" s="96">
        <f>Setup!$Q$46*Setup!$D$9</f>
        <v>21.419999999999998</v>
      </c>
      <c r="M42" s="85"/>
      <c r="N42" s="48">
        <f>ROUND((O42/(Setup!$D$9)),(Setup!$D$11))</f>
        <v>18</v>
      </c>
      <c r="O42" s="96">
        <f>Setup!$Q$46*Setup!$D$9</f>
        <v>21.419999999999998</v>
      </c>
      <c r="P42" s="7"/>
      <c r="S42" s="113"/>
      <c r="T42" s="113"/>
      <c r="U42" s="120"/>
      <c r="V42" s="114"/>
      <c r="W42" s="114"/>
      <c r="X42" s="113"/>
      <c r="Y42" s="113"/>
      <c r="Z42" s="113"/>
      <c r="AA42" s="113"/>
      <c r="AB42" s="113"/>
      <c r="AC42" s="113"/>
      <c r="AD42" s="113"/>
      <c r="AE42" s="113"/>
    </row>
    <row r="43" spans="1:31" ht="6" customHeight="1" x14ac:dyDescent="0.25">
      <c r="A43" s="5"/>
      <c r="B43" s="5"/>
      <c r="F43" s="25"/>
      <c r="I43" s="93"/>
      <c r="L43" s="93"/>
      <c r="O43" s="93"/>
      <c r="P43" s="7"/>
      <c r="S43" s="113"/>
      <c r="T43" s="113"/>
      <c r="U43" s="114"/>
      <c r="V43" s="114"/>
      <c r="W43" s="114"/>
      <c r="X43" s="113"/>
      <c r="Y43" s="113"/>
      <c r="Z43" s="113"/>
      <c r="AA43" s="113"/>
      <c r="AB43" s="113"/>
      <c r="AC43" s="113"/>
      <c r="AD43" s="113"/>
      <c r="AE43" s="113"/>
    </row>
    <row r="44" spans="1:31" x14ac:dyDescent="0.25">
      <c r="A44" s="5"/>
      <c r="B44" s="5"/>
      <c r="D44" t="s">
        <v>17</v>
      </c>
      <c r="F44" s="25" t="s">
        <v>14</v>
      </c>
      <c r="H44" s="90">
        <f>ROUND((I44/(Setup!$D$9)),(Setup!$D$11))</f>
        <v>180</v>
      </c>
      <c r="I44" s="96">
        <f>Setup!$Q$48*Setup!$D$9</f>
        <v>214.2</v>
      </c>
      <c r="J44" s="85"/>
      <c r="K44" s="90">
        <f>ROUND((L44/(Setup!$D$9)),(Setup!$D$11))</f>
        <v>180</v>
      </c>
      <c r="L44" s="96">
        <f>Setup!$Q$48*Setup!$D$9</f>
        <v>214.2</v>
      </c>
      <c r="M44" s="85"/>
      <c r="N44" s="90">
        <f>ROUND((O44/(Setup!$D$9)),(Setup!$D$11))</f>
        <v>180</v>
      </c>
      <c r="O44" s="96">
        <f>Setup!$Q$48*Setup!$D$9</f>
        <v>214.2</v>
      </c>
      <c r="P44" s="7"/>
      <c r="S44" s="113"/>
      <c r="T44" s="113"/>
      <c r="U44" s="120"/>
      <c r="V44" s="114"/>
      <c r="W44" s="114"/>
      <c r="X44" s="113"/>
      <c r="Y44" s="113"/>
      <c r="Z44" s="113"/>
      <c r="AA44" s="113"/>
      <c r="AB44" s="113"/>
      <c r="AC44" s="113"/>
      <c r="AD44" s="113"/>
      <c r="AE44" s="113"/>
    </row>
    <row r="45" spans="1:31" ht="6" customHeight="1" x14ac:dyDescent="0.25">
      <c r="A45" s="5"/>
      <c r="B45" s="5"/>
      <c r="F45" s="25"/>
      <c r="I45" s="93"/>
      <c r="L45" s="93"/>
      <c r="O45" s="93"/>
      <c r="P45" s="7"/>
      <c r="S45" s="113"/>
      <c r="T45" s="113"/>
      <c r="U45" s="114"/>
      <c r="V45" s="114"/>
      <c r="W45" s="114"/>
      <c r="X45" s="113"/>
      <c r="Y45" s="113"/>
      <c r="Z45" s="113"/>
      <c r="AA45" s="113"/>
      <c r="AB45" s="113"/>
      <c r="AC45" s="113"/>
      <c r="AD45" s="113"/>
      <c r="AE45" s="113"/>
    </row>
    <row r="46" spans="1:31" x14ac:dyDescent="0.25">
      <c r="A46" s="5"/>
      <c r="B46" s="5"/>
      <c r="D46" t="s">
        <v>17</v>
      </c>
      <c r="F46" s="25" t="s">
        <v>295</v>
      </c>
      <c r="H46" s="90">
        <f>ROUND((I46/(Setup!$D$9)),(Setup!$D$11))</f>
        <v>0</v>
      </c>
      <c r="I46" s="96">
        <f>Setup!$Q$50*Setup!$D$9</f>
        <v>0</v>
      </c>
      <c r="J46" s="85"/>
      <c r="K46" s="90">
        <f>ROUND((L46/(Setup!$D$9)),(Setup!$D$11))</f>
        <v>0</v>
      </c>
      <c r="L46" s="96">
        <f>Setup!$Q$50*Setup!$D$9</f>
        <v>0</v>
      </c>
      <c r="M46" s="85"/>
      <c r="N46" s="90">
        <f>ROUND((O46/(Setup!$D$9)),(Setup!$D$11))</f>
        <v>0</v>
      </c>
      <c r="O46" s="96">
        <f>Setup!$Q$50*Setup!$D$9</f>
        <v>0</v>
      </c>
      <c r="P46" s="7"/>
      <c r="S46" s="113"/>
      <c r="T46" s="113"/>
      <c r="U46" s="120"/>
      <c r="V46" s="114"/>
      <c r="W46" s="114"/>
      <c r="X46" s="113"/>
      <c r="Y46" s="113"/>
      <c r="Z46" s="113"/>
      <c r="AA46" s="113"/>
      <c r="AB46" s="113"/>
      <c r="AC46" s="113"/>
      <c r="AD46" s="113"/>
      <c r="AE46" s="113"/>
    </row>
    <row r="47" spans="1:31" ht="6" customHeight="1" x14ac:dyDescent="0.25">
      <c r="A47" s="5"/>
      <c r="B47" s="5"/>
      <c r="F47" s="25"/>
      <c r="I47" s="93"/>
      <c r="L47" s="93"/>
      <c r="O47" s="93"/>
      <c r="P47" s="7"/>
      <c r="S47" s="113"/>
      <c r="T47" s="113"/>
      <c r="U47" s="114"/>
      <c r="V47" s="114"/>
      <c r="W47" s="114"/>
      <c r="X47" s="113"/>
      <c r="Y47" s="113"/>
      <c r="Z47" s="113"/>
      <c r="AA47" s="113"/>
      <c r="AB47" s="113"/>
      <c r="AC47" s="113"/>
      <c r="AD47" s="113"/>
      <c r="AE47" s="113"/>
    </row>
    <row r="48" spans="1:31" x14ac:dyDescent="0.25">
      <c r="A48" s="5"/>
      <c r="B48" s="5"/>
      <c r="D48" s="1" t="s">
        <v>69</v>
      </c>
      <c r="E48" s="1"/>
      <c r="F48" s="25"/>
      <c r="H48" s="90">
        <f>ROUND((I48/(Setup!$D$9)),(Setup!$D$11))</f>
        <v>7.5</v>
      </c>
      <c r="I48" s="96">
        <f>Setup!$Q$52*Setup!$D$9</f>
        <v>8.9249999999999989</v>
      </c>
      <c r="J48" s="85"/>
      <c r="K48" s="90">
        <f>ROUND((L48/(Setup!$D$9)),(Setup!$D$11))</f>
        <v>7.5</v>
      </c>
      <c r="L48" s="96">
        <f>Setup!$Q$52*Setup!$D$9</f>
        <v>8.9249999999999989</v>
      </c>
      <c r="M48" s="85"/>
      <c r="N48" s="90">
        <f>ROUND((O48/(Setup!$D$9)),(Setup!$D$11))</f>
        <v>7.5</v>
      </c>
      <c r="O48" s="96">
        <f>Setup!$Q$52*Setup!$D$9</f>
        <v>8.9249999999999989</v>
      </c>
      <c r="P48" s="7"/>
      <c r="S48" s="113"/>
      <c r="T48" s="113"/>
      <c r="U48" s="120"/>
      <c r="V48" s="114"/>
      <c r="W48" s="114"/>
      <c r="X48" s="113"/>
      <c r="Y48" s="113"/>
      <c r="Z48" s="113"/>
      <c r="AA48" s="113"/>
      <c r="AB48" s="113"/>
      <c r="AC48" s="113"/>
      <c r="AD48" s="113"/>
      <c r="AE48" s="113"/>
    </row>
    <row r="49" spans="1:31" ht="6" customHeight="1" x14ac:dyDescent="0.25">
      <c r="A49" s="5"/>
      <c r="B49" s="5"/>
      <c r="D49" s="20"/>
      <c r="E49" s="20"/>
      <c r="F49" s="25"/>
      <c r="I49" s="93"/>
      <c r="L49" s="93"/>
      <c r="O49" s="93"/>
      <c r="P49" s="7"/>
      <c r="S49" s="113"/>
      <c r="T49" s="113"/>
      <c r="U49" s="114"/>
      <c r="V49" s="114"/>
      <c r="W49" s="114"/>
      <c r="X49" s="113"/>
      <c r="Y49" s="113"/>
      <c r="Z49" s="113"/>
      <c r="AA49" s="113"/>
      <c r="AB49" s="113"/>
      <c r="AC49" s="113"/>
      <c r="AD49" s="113"/>
      <c r="AE49" s="113"/>
    </row>
    <row r="50" spans="1:31" x14ac:dyDescent="0.25">
      <c r="A50" s="5"/>
      <c r="B50" s="5"/>
      <c r="D50" t="s">
        <v>19</v>
      </c>
      <c r="F50" t="s">
        <v>142</v>
      </c>
      <c r="H50" s="90">
        <f>ROUND((I50/(Setup!$D$9)),(Setup!$D$11))</f>
        <v>0</v>
      </c>
      <c r="I50" s="96">
        <f>Setup!$Q$54*Setup!$D$9</f>
        <v>0</v>
      </c>
      <c r="J50" s="85"/>
      <c r="K50" s="90">
        <f>ROUND((L50/(Setup!$D$9)),(Setup!$D$11))</f>
        <v>0</v>
      </c>
      <c r="L50" s="96">
        <f>Setup!$Q$54*Setup!$D$9</f>
        <v>0</v>
      </c>
      <c r="M50" s="85"/>
      <c r="N50" s="90">
        <f>ROUND((O50/(Setup!$D$9)),(Setup!$D$11))</f>
        <v>0</v>
      </c>
      <c r="O50" s="96">
        <f>Setup!$Q$54*Setup!$D$9</f>
        <v>0</v>
      </c>
      <c r="P50" s="7"/>
      <c r="S50" s="113"/>
      <c r="T50" s="113"/>
      <c r="U50" s="120"/>
      <c r="V50" s="114"/>
      <c r="W50" s="114"/>
      <c r="X50" s="113"/>
      <c r="Y50" s="113"/>
      <c r="Z50" s="113"/>
      <c r="AA50" s="113"/>
      <c r="AB50" s="113"/>
      <c r="AC50" s="113"/>
      <c r="AD50" s="113"/>
      <c r="AE50" s="113"/>
    </row>
    <row r="51" spans="1:31" ht="6" customHeight="1" x14ac:dyDescent="0.25">
      <c r="A51" s="5"/>
      <c r="B51" s="5"/>
      <c r="D51" s="20"/>
      <c r="E51" s="20"/>
      <c r="F51" s="25"/>
      <c r="I51" s="93"/>
      <c r="L51" s="93"/>
      <c r="O51" s="93"/>
      <c r="P51" s="7"/>
      <c r="S51" s="113"/>
      <c r="T51" s="113"/>
      <c r="U51" s="114"/>
      <c r="V51" s="114"/>
      <c r="W51" s="114"/>
      <c r="X51" s="113"/>
      <c r="Y51" s="113"/>
      <c r="Z51" s="113"/>
      <c r="AA51" s="113"/>
      <c r="AB51" s="113"/>
      <c r="AC51" s="113"/>
      <c r="AD51" s="113"/>
      <c r="AE51" s="113"/>
    </row>
    <row r="52" spans="1:31" s="2" customFormat="1" x14ac:dyDescent="0.25">
      <c r="A52" s="5"/>
      <c r="B52" s="5"/>
      <c r="D52" s="1" t="s">
        <v>166</v>
      </c>
      <c r="H52" s="97" t="str">
        <f>Setup!$Q$56</f>
        <v>n.V.</v>
      </c>
      <c r="I52" s="98"/>
      <c r="J52" s="89"/>
      <c r="K52" s="97" t="str">
        <f>Setup!$Q$56</f>
        <v>n.V.</v>
      </c>
      <c r="L52" s="98"/>
      <c r="M52" s="89"/>
      <c r="N52" s="97" t="str">
        <f>Setup!$Q$56</f>
        <v>n.V.</v>
      </c>
      <c r="O52" s="98"/>
      <c r="P52" s="10"/>
      <c r="S52" s="130"/>
      <c r="T52" s="130"/>
      <c r="U52" s="158"/>
      <c r="V52" s="114"/>
      <c r="W52" s="114"/>
      <c r="X52" s="130"/>
      <c r="Y52" s="130"/>
      <c r="Z52" s="130"/>
      <c r="AA52" s="130"/>
      <c r="AB52" s="130"/>
      <c r="AC52" s="130"/>
      <c r="AD52" s="130"/>
      <c r="AE52" s="130"/>
    </row>
    <row r="53" spans="1:31" s="2" customFormat="1" x14ac:dyDescent="0.25">
      <c r="A53" s="5"/>
      <c r="B53" s="5"/>
      <c r="D53" s="1" t="s">
        <v>163</v>
      </c>
      <c r="H53" s="97" t="str">
        <f>Setup!$Q$57</f>
        <v>n.V.</v>
      </c>
      <c r="I53" s="98"/>
      <c r="J53" s="89"/>
      <c r="K53" s="97" t="str">
        <f>Setup!$Q$57</f>
        <v>n.V.</v>
      </c>
      <c r="L53" s="98"/>
      <c r="M53" s="89"/>
      <c r="N53" s="97" t="str">
        <f>Setup!$Q$57</f>
        <v>n.V.</v>
      </c>
      <c r="O53" s="98"/>
      <c r="P53" s="10"/>
      <c r="S53" s="130"/>
      <c r="T53" s="130"/>
      <c r="U53" s="158"/>
      <c r="V53" s="114"/>
      <c r="W53" s="114"/>
      <c r="X53" s="130"/>
      <c r="Y53" s="130"/>
      <c r="Z53" s="130"/>
      <c r="AA53" s="130"/>
      <c r="AB53" s="130"/>
      <c r="AC53" s="130"/>
      <c r="AD53" s="130"/>
      <c r="AE53" s="130"/>
    </row>
    <row r="54" spans="1:31" s="2" customFormat="1" x14ac:dyDescent="0.25">
      <c r="A54" s="5"/>
      <c r="B54" s="5"/>
      <c r="D54" s="1" t="s">
        <v>16</v>
      </c>
      <c r="H54" s="97" t="str">
        <f>Setup!$Q$58</f>
        <v>n.V.</v>
      </c>
      <c r="I54" s="98"/>
      <c r="J54" s="89"/>
      <c r="K54" s="97" t="str">
        <f>Setup!$Q$58</f>
        <v>n.V.</v>
      </c>
      <c r="L54" s="98"/>
      <c r="M54" s="89"/>
      <c r="N54" s="97" t="str">
        <f>Setup!$Q$58</f>
        <v>n.V.</v>
      </c>
      <c r="O54" s="98"/>
      <c r="P54" s="10"/>
      <c r="S54" s="130"/>
      <c r="T54" s="130"/>
      <c r="U54" s="158"/>
      <c r="V54" s="114"/>
      <c r="W54" s="114"/>
      <c r="X54" s="130"/>
      <c r="Y54" s="130"/>
      <c r="Z54" s="130"/>
      <c r="AA54" s="130"/>
      <c r="AB54" s="130"/>
      <c r="AC54" s="130"/>
      <c r="AD54" s="130"/>
      <c r="AE54" s="130"/>
    </row>
    <row r="55" spans="1:31" s="2" customFormat="1" x14ac:dyDescent="0.25">
      <c r="A55" s="5"/>
      <c r="B55" s="5"/>
      <c r="D55" s="1" t="s">
        <v>144</v>
      </c>
      <c r="H55" s="97" t="str">
        <f>Setup!$Q$59</f>
        <v>n.V.</v>
      </c>
      <c r="I55" s="98"/>
      <c r="J55" s="89"/>
      <c r="K55" s="97" t="str">
        <f>Setup!$Q$59</f>
        <v>n.V.</v>
      </c>
      <c r="L55" s="98"/>
      <c r="M55" s="89"/>
      <c r="N55" s="97" t="str">
        <f>Setup!$Q$59</f>
        <v>n.V.</v>
      </c>
      <c r="O55" s="98"/>
      <c r="P55" s="10"/>
      <c r="S55" s="130"/>
      <c r="T55" s="130"/>
      <c r="U55" s="158"/>
      <c r="V55" s="114"/>
      <c r="W55" s="114"/>
      <c r="X55" s="130"/>
      <c r="Y55" s="130"/>
      <c r="Z55" s="130"/>
      <c r="AA55" s="130"/>
      <c r="AB55" s="130"/>
      <c r="AC55" s="130"/>
      <c r="AD55" s="130"/>
      <c r="AE55" s="130"/>
    </row>
    <row r="56" spans="1:31" s="2" customFormat="1" x14ac:dyDescent="0.25">
      <c r="A56" s="5"/>
      <c r="B56" s="5"/>
      <c r="D56" s="1" t="s">
        <v>145</v>
      </c>
      <c r="H56" s="97" t="str">
        <f>Setup!$Q$60</f>
        <v>n.V.</v>
      </c>
      <c r="I56" s="98"/>
      <c r="J56" s="89"/>
      <c r="K56" s="97" t="str">
        <f>Setup!$Q$60</f>
        <v>n.V.</v>
      </c>
      <c r="L56" s="98"/>
      <c r="M56" s="89"/>
      <c r="N56" s="97" t="str">
        <f>Setup!$Q$60</f>
        <v>n.V.</v>
      </c>
      <c r="O56" s="98"/>
      <c r="P56" s="10"/>
      <c r="S56" s="130"/>
      <c r="T56" s="130"/>
      <c r="U56" s="158"/>
      <c r="V56" s="114"/>
      <c r="W56" s="114"/>
      <c r="X56" s="130"/>
      <c r="Y56" s="130"/>
      <c r="Z56" s="130"/>
      <c r="AA56" s="130"/>
      <c r="AB56" s="130"/>
      <c r="AC56" s="130"/>
      <c r="AD56" s="130"/>
      <c r="AE56" s="130"/>
    </row>
    <row r="57" spans="1:31" s="2" customFormat="1" x14ac:dyDescent="0.25">
      <c r="B57" s="11"/>
      <c r="C57" s="12"/>
      <c r="D57" s="12"/>
      <c r="E57" s="12"/>
      <c r="F57" s="12"/>
      <c r="G57" s="12"/>
      <c r="H57" s="99"/>
      <c r="I57" s="99"/>
      <c r="J57" s="99"/>
      <c r="K57" s="99"/>
      <c r="L57" s="99"/>
      <c r="M57" s="99"/>
      <c r="N57" s="99"/>
      <c r="O57" s="99"/>
      <c r="P57" s="13"/>
      <c r="S57" s="130"/>
      <c r="T57" s="130"/>
      <c r="U57" s="114"/>
      <c r="V57" s="114"/>
      <c r="W57" s="114"/>
      <c r="X57" s="130"/>
      <c r="Y57" s="130"/>
      <c r="Z57" s="130"/>
      <c r="AA57" s="130"/>
      <c r="AB57" s="130"/>
      <c r="AC57" s="130"/>
      <c r="AD57" s="130"/>
      <c r="AE57" s="130"/>
    </row>
    <row r="58" spans="1:31" x14ac:dyDescent="0.25">
      <c r="S58" s="113"/>
      <c r="T58" s="113"/>
      <c r="U58" s="114"/>
      <c r="V58" s="114"/>
      <c r="W58" s="114"/>
      <c r="X58" s="113"/>
      <c r="Y58" s="113"/>
      <c r="Z58" s="113"/>
      <c r="AA58" s="113"/>
      <c r="AB58" s="113"/>
      <c r="AC58" s="113"/>
      <c r="AD58" s="113"/>
      <c r="AE58" s="113"/>
    </row>
    <row r="59" spans="1:31" x14ac:dyDescent="0.25">
      <c r="B59" t="s">
        <v>137</v>
      </c>
      <c r="S59" s="113"/>
      <c r="T59" s="113"/>
      <c r="U59" s="114"/>
      <c r="V59" s="114"/>
      <c r="W59" s="114"/>
      <c r="X59" s="113"/>
      <c r="Y59" s="113"/>
      <c r="Z59" s="113"/>
      <c r="AA59" s="113"/>
      <c r="AB59" s="113"/>
      <c r="AC59" s="113"/>
      <c r="AD59" s="113"/>
      <c r="AE59" s="113"/>
    </row>
    <row r="60" spans="1:31" x14ac:dyDescent="0.25">
      <c r="B60" t="s">
        <v>141</v>
      </c>
      <c r="S60" s="113"/>
      <c r="T60" s="113"/>
      <c r="U60" s="114"/>
      <c r="V60" s="114"/>
      <c r="W60" s="114"/>
      <c r="X60" s="113"/>
      <c r="Y60" s="113"/>
      <c r="Z60" s="113"/>
      <c r="AA60" s="113"/>
      <c r="AB60" s="113"/>
      <c r="AC60" s="113"/>
      <c r="AD60" s="113"/>
      <c r="AE60" s="113"/>
    </row>
  </sheetData>
  <mergeCells count="14">
    <mergeCell ref="H10:I10"/>
    <mergeCell ref="K10:L10"/>
    <mergeCell ref="N10:O10"/>
    <mergeCell ref="H3:I4"/>
    <mergeCell ref="K3:L4"/>
    <mergeCell ref="N3:O4"/>
    <mergeCell ref="K5:L5"/>
    <mergeCell ref="B5:H5"/>
    <mergeCell ref="H12:I12"/>
    <mergeCell ref="K12:L12"/>
    <mergeCell ref="N12:O12"/>
    <mergeCell ref="H15:I15"/>
    <mergeCell ref="K15:L15"/>
    <mergeCell ref="N15:O1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4D23-1288-42C0-B7B2-319505233FF7}">
  <dimension ref="A1:L96"/>
  <sheetViews>
    <sheetView workbookViewId="0">
      <pane ySplit="6" topLeftCell="A7" activePane="bottomLeft" state="frozen"/>
      <selection activeCell="C1" sqref="C1"/>
      <selection pane="bottomLeft" activeCell="E1" sqref="E1"/>
    </sheetView>
  </sheetViews>
  <sheetFormatPr baseColWidth="10" defaultRowHeight="15" x14ac:dyDescent="0.25"/>
  <cols>
    <col min="2" max="2" width="29.5703125" customWidth="1"/>
    <col min="3" max="3" width="124.5703125" customWidth="1"/>
    <col min="4" max="4" width="13.7109375" style="61" customWidth="1"/>
    <col min="5" max="5" width="26.42578125" customWidth="1"/>
    <col min="6" max="6" width="11.42578125" style="61"/>
    <col min="10" max="10" width="11.42578125" style="76"/>
    <col min="11" max="11" width="11.42578125" style="9"/>
    <col min="12" max="12" width="11.42578125" style="72"/>
  </cols>
  <sheetData>
    <row r="1" spans="1:12" s="58" customFormat="1" ht="30" x14ac:dyDescent="0.4">
      <c r="A1" s="57" t="s">
        <v>181</v>
      </c>
      <c r="D1" s="104"/>
      <c r="E1" s="104"/>
      <c r="F1" s="104"/>
      <c r="J1" s="74"/>
      <c r="K1" s="78"/>
      <c r="L1" s="70"/>
    </row>
    <row r="2" spans="1:12" s="59" customFormat="1" ht="15" customHeight="1" x14ac:dyDescent="0.2">
      <c r="A2" s="109" t="s">
        <v>267</v>
      </c>
      <c r="B2" s="110" t="s">
        <v>319</v>
      </c>
      <c r="D2" s="105"/>
      <c r="E2" s="105"/>
      <c r="F2" s="105"/>
      <c r="J2" s="75"/>
      <c r="K2" s="79"/>
      <c r="L2" s="71"/>
    </row>
    <row r="3" spans="1:12" x14ac:dyDescent="0.25">
      <c r="A3" t="s">
        <v>65</v>
      </c>
      <c r="B3" s="6">
        <f>Setup!D5</f>
        <v>45658</v>
      </c>
      <c r="C3" s="102" t="str">
        <f>Setup!$B$3</f>
        <v>Stadtwerke Winsen (Luhe) GmbH</v>
      </c>
      <c r="D3" s="106"/>
      <c r="E3" s="107"/>
      <c r="F3" s="56"/>
    </row>
    <row r="4" spans="1:12" x14ac:dyDescent="0.25">
      <c r="E4" s="108"/>
      <c r="F4" s="56"/>
      <c r="G4" s="108"/>
    </row>
    <row r="5" spans="1:12" s="56" customFormat="1" ht="12.75" x14ac:dyDescent="0.25">
      <c r="A5" s="193"/>
      <c r="B5" s="193" t="s">
        <v>302</v>
      </c>
      <c r="C5" s="193" t="s">
        <v>301</v>
      </c>
      <c r="D5" s="55" t="s">
        <v>180</v>
      </c>
      <c r="E5" s="60"/>
      <c r="F5" s="194" t="s">
        <v>303</v>
      </c>
      <c r="G5" s="194"/>
      <c r="H5" s="194"/>
      <c r="J5" s="77"/>
      <c r="K5" s="80"/>
      <c r="L5" s="73"/>
    </row>
    <row r="6" spans="1:12" s="56" customFormat="1" ht="12.75" x14ac:dyDescent="0.25">
      <c r="A6" s="193"/>
      <c r="B6" s="193"/>
      <c r="C6" s="193"/>
      <c r="D6" s="55" t="s">
        <v>184</v>
      </c>
      <c r="E6" s="55" t="s">
        <v>296</v>
      </c>
      <c r="F6" s="62" t="s">
        <v>184</v>
      </c>
      <c r="G6" s="62" t="s">
        <v>5</v>
      </c>
      <c r="H6" s="62" t="s">
        <v>6</v>
      </c>
      <c r="J6" s="77"/>
      <c r="K6" s="80"/>
      <c r="L6" s="73"/>
    </row>
    <row r="7" spans="1:12" x14ac:dyDescent="0.25">
      <c r="A7" s="65"/>
      <c r="B7" s="65"/>
      <c r="C7" s="65"/>
      <c r="D7" s="112"/>
      <c r="E7" s="66"/>
      <c r="F7" s="63"/>
      <c r="G7" s="64"/>
      <c r="H7" s="64"/>
    </row>
    <row r="8" spans="1:12" hidden="1" x14ac:dyDescent="0.25">
      <c r="A8" s="67" t="s">
        <v>265</v>
      </c>
      <c r="B8" s="68" t="s">
        <v>266</v>
      </c>
      <c r="C8" s="68"/>
      <c r="D8" s="112"/>
      <c r="E8" s="66"/>
      <c r="F8" s="63"/>
      <c r="G8" s="64"/>
      <c r="H8" s="64"/>
    </row>
    <row r="9" spans="1:12" hidden="1" x14ac:dyDescent="0.25">
      <c r="A9" s="65"/>
      <c r="B9" s="65" t="s">
        <v>182</v>
      </c>
      <c r="C9" s="65"/>
      <c r="D9" s="112"/>
      <c r="E9" s="66"/>
      <c r="F9" s="63"/>
      <c r="G9" s="64"/>
      <c r="H9" s="64"/>
    </row>
    <row r="10" spans="1:12" hidden="1" x14ac:dyDescent="0.25">
      <c r="A10" s="65"/>
      <c r="B10" s="65" t="s">
        <v>183</v>
      </c>
      <c r="C10" s="65"/>
      <c r="D10" s="112"/>
      <c r="E10" s="66"/>
      <c r="F10" s="63"/>
      <c r="G10" s="64"/>
      <c r="H10" s="64"/>
    </row>
    <row r="11" spans="1:12" hidden="1" x14ac:dyDescent="0.25">
      <c r="A11" s="65" t="s">
        <v>132</v>
      </c>
      <c r="B11" s="65" t="s">
        <v>185</v>
      </c>
      <c r="C11" s="65" t="s">
        <v>186</v>
      </c>
      <c r="D11" s="112" t="s">
        <v>188</v>
      </c>
      <c r="E11" s="66"/>
      <c r="F11" s="63"/>
      <c r="G11" s="64"/>
      <c r="H11" s="64"/>
    </row>
    <row r="12" spans="1:12" hidden="1" x14ac:dyDescent="0.25">
      <c r="A12" s="65"/>
      <c r="B12" s="65"/>
      <c r="C12" s="65" t="s">
        <v>187</v>
      </c>
      <c r="D12" s="112"/>
      <c r="E12" s="66"/>
      <c r="F12" s="63"/>
      <c r="G12" s="64"/>
      <c r="H12" s="64"/>
    </row>
    <row r="13" spans="1:12" hidden="1" x14ac:dyDescent="0.25">
      <c r="A13" s="65" t="s">
        <v>132</v>
      </c>
      <c r="B13" s="65" t="s">
        <v>189</v>
      </c>
      <c r="C13" s="65" t="s">
        <v>190</v>
      </c>
      <c r="D13" s="112" t="s">
        <v>191</v>
      </c>
      <c r="E13" s="66"/>
      <c r="F13" s="63"/>
      <c r="G13" s="64"/>
      <c r="H13" s="64"/>
    </row>
    <row r="14" spans="1:12" hidden="1" x14ac:dyDescent="0.25">
      <c r="A14" s="65"/>
      <c r="B14" s="65"/>
      <c r="C14" s="65" t="s">
        <v>187</v>
      </c>
      <c r="D14" s="112"/>
      <c r="E14" s="66"/>
      <c r="F14" s="63"/>
      <c r="G14" s="64"/>
      <c r="H14" s="64"/>
    </row>
    <row r="15" spans="1:12" hidden="1" x14ac:dyDescent="0.25">
      <c r="A15" s="65" t="s">
        <v>132</v>
      </c>
      <c r="B15" s="65" t="s">
        <v>192</v>
      </c>
      <c r="C15" s="65" t="s">
        <v>193</v>
      </c>
      <c r="D15" s="112" t="s">
        <v>194</v>
      </c>
      <c r="E15" s="66"/>
      <c r="F15" s="63"/>
      <c r="G15" s="64"/>
      <c r="H15" s="64"/>
    </row>
    <row r="16" spans="1:12" hidden="1" x14ac:dyDescent="0.25">
      <c r="A16" s="65"/>
      <c r="B16" s="65"/>
      <c r="C16" s="65" t="s">
        <v>187</v>
      </c>
      <c r="D16" s="112"/>
      <c r="E16" s="66"/>
      <c r="F16" s="63"/>
      <c r="G16" s="64"/>
      <c r="H16" s="64"/>
    </row>
    <row r="17" spans="1:12" hidden="1" x14ac:dyDescent="0.25">
      <c r="A17" s="65" t="s">
        <v>132</v>
      </c>
      <c r="B17" s="65" t="s">
        <v>195</v>
      </c>
      <c r="C17" s="65" t="s">
        <v>196</v>
      </c>
      <c r="D17" s="112" t="s">
        <v>188</v>
      </c>
      <c r="E17" s="66"/>
      <c r="F17" s="63"/>
      <c r="G17" s="64"/>
      <c r="H17" s="64"/>
    </row>
    <row r="18" spans="1:12" hidden="1" x14ac:dyDescent="0.25">
      <c r="A18" s="65"/>
      <c r="B18" s="65"/>
      <c r="C18" s="65" t="s">
        <v>197</v>
      </c>
      <c r="D18" s="112"/>
      <c r="E18" s="66"/>
      <c r="F18" s="63"/>
      <c r="G18" s="64"/>
      <c r="H18" s="64"/>
    </row>
    <row r="19" spans="1:12" hidden="1" x14ac:dyDescent="0.25">
      <c r="A19" s="65" t="s">
        <v>132</v>
      </c>
      <c r="B19" s="65" t="s">
        <v>198</v>
      </c>
      <c r="C19" s="65" t="s">
        <v>199</v>
      </c>
      <c r="D19" s="112" t="s">
        <v>191</v>
      </c>
      <c r="E19" s="66"/>
      <c r="F19" s="63"/>
      <c r="G19" s="64"/>
      <c r="H19" s="64"/>
    </row>
    <row r="20" spans="1:12" hidden="1" x14ac:dyDescent="0.25">
      <c r="A20" s="65"/>
      <c r="B20" s="65"/>
      <c r="C20" s="65" t="s">
        <v>197</v>
      </c>
      <c r="D20" s="112"/>
      <c r="E20" s="66"/>
      <c r="F20" s="63"/>
      <c r="G20" s="64"/>
      <c r="H20" s="64"/>
    </row>
    <row r="21" spans="1:12" hidden="1" x14ac:dyDescent="0.25">
      <c r="A21" s="65" t="s">
        <v>132</v>
      </c>
      <c r="B21" s="65" t="s">
        <v>200</v>
      </c>
      <c r="C21" s="65" t="s">
        <v>201</v>
      </c>
      <c r="D21" s="112" t="s">
        <v>194</v>
      </c>
      <c r="E21" s="66"/>
      <c r="F21" s="63"/>
      <c r="G21" s="64"/>
      <c r="H21" s="64"/>
    </row>
    <row r="22" spans="1:12" hidden="1" x14ac:dyDescent="0.25">
      <c r="A22" s="65"/>
      <c r="B22" s="65"/>
      <c r="C22" s="65" t="s">
        <v>197</v>
      </c>
      <c r="D22" s="112"/>
      <c r="E22" s="66"/>
      <c r="F22" s="63"/>
      <c r="G22" s="64"/>
      <c r="H22" s="64"/>
    </row>
    <row r="23" spans="1:12" hidden="1" x14ac:dyDescent="0.25">
      <c r="A23" s="65"/>
      <c r="B23" s="65"/>
      <c r="C23" s="65"/>
      <c r="D23" s="112"/>
      <c r="E23" s="66"/>
      <c r="F23" s="63"/>
      <c r="G23" s="64"/>
      <c r="H23" s="64"/>
    </row>
    <row r="24" spans="1:12" x14ac:dyDescent="0.25">
      <c r="A24" s="67" t="s">
        <v>261</v>
      </c>
      <c r="B24" s="68" t="s">
        <v>263</v>
      </c>
      <c r="C24" s="68"/>
      <c r="D24" s="112"/>
      <c r="E24" s="66"/>
      <c r="F24" s="63"/>
      <c r="G24" s="64"/>
      <c r="H24" s="64"/>
    </row>
    <row r="25" spans="1:12" x14ac:dyDescent="0.25">
      <c r="A25" s="67" t="s">
        <v>262</v>
      </c>
      <c r="B25" s="68" t="s">
        <v>264</v>
      </c>
      <c r="C25" s="68"/>
      <c r="D25" s="112"/>
      <c r="E25" s="66"/>
      <c r="F25" s="63"/>
      <c r="G25" s="82"/>
      <c r="H25" s="82"/>
      <c r="K25" s="81"/>
      <c r="L25" s="81"/>
    </row>
    <row r="26" spans="1:12" x14ac:dyDescent="0.25">
      <c r="A26" s="65" t="s">
        <v>132</v>
      </c>
      <c r="B26" s="65" t="s">
        <v>202</v>
      </c>
      <c r="C26" s="65" t="s">
        <v>203</v>
      </c>
      <c r="D26" s="112" t="s">
        <v>191</v>
      </c>
      <c r="E26" s="66">
        <f>ROUND(('PB-Standard_AN'!H18/(Setup!$D$6)),(Setup!$D$12))</f>
        <v>0.86369899999999999</v>
      </c>
      <c r="F26" s="63" t="s">
        <v>300</v>
      </c>
      <c r="G26" s="64">
        <f>ROUND(E26*(Setup!$D$6),(Setup!$D$11))</f>
        <v>315.25</v>
      </c>
      <c r="H26" s="64">
        <f>ROUND(G26*(Setup!$D$9),(Setup!$D$11))</f>
        <v>375.15</v>
      </c>
    </row>
    <row r="27" spans="1:12" x14ac:dyDescent="0.25">
      <c r="A27" s="65"/>
      <c r="B27" s="65"/>
      <c r="C27" s="65" t="s">
        <v>204</v>
      </c>
      <c r="D27" s="112"/>
      <c r="E27" s="66"/>
      <c r="F27" s="63"/>
      <c r="G27" s="64"/>
      <c r="H27" s="64"/>
    </row>
    <row r="28" spans="1:12" x14ac:dyDescent="0.25">
      <c r="A28" s="65" t="s">
        <v>132</v>
      </c>
      <c r="B28" s="65" t="s">
        <v>205</v>
      </c>
      <c r="C28" s="65" t="s">
        <v>206</v>
      </c>
      <c r="D28" s="112" t="s">
        <v>191</v>
      </c>
      <c r="E28" s="66">
        <f>ROUND(('PB-Standard_AN'!H20/(Setup!$D$6)),(Setup!$D$12))</f>
        <v>0.27627400000000002</v>
      </c>
      <c r="F28" s="63" t="s">
        <v>300</v>
      </c>
      <c r="G28" s="64">
        <f>ROUND(E28*(Setup!$D$6),(Setup!$D$11))</f>
        <v>100.84</v>
      </c>
      <c r="H28" s="64">
        <f>ROUND(G28*(Setup!$D$9),(Setup!$D$11))</f>
        <v>120</v>
      </c>
    </row>
    <row r="29" spans="1:12" x14ac:dyDescent="0.25">
      <c r="A29" s="65"/>
      <c r="B29" s="65"/>
      <c r="C29" s="65" t="s">
        <v>207</v>
      </c>
      <c r="D29" s="112"/>
      <c r="E29" s="66"/>
      <c r="F29" s="63"/>
      <c r="G29" s="64"/>
      <c r="H29" s="64"/>
    </row>
    <row r="30" spans="1:12" x14ac:dyDescent="0.25">
      <c r="A30" s="65" t="s">
        <v>132</v>
      </c>
      <c r="B30" s="65" t="s">
        <v>208</v>
      </c>
      <c r="C30" s="65" t="s">
        <v>209</v>
      </c>
      <c r="D30" s="112" t="s">
        <v>191</v>
      </c>
      <c r="E30" s="66">
        <f>ROUND(('PB-Standard_AN'!H22/(Setup!$D$6)),(Setup!$D$12))</f>
        <v>0.207205</v>
      </c>
      <c r="F30" s="63" t="s">
        <v>300</v>
      </c>
      <c r="G30" s="64">
        <f>ROUND(E30*(Setup!$D$6),(Setup!$D$11))</f>
        <v>75.63</v>
      </c>
      <c r="H30" s="64">
        <f>ROUND(G30*(Setup!$D$9),(Setup!$D$11))</f>
        <v>90</v>
      </c>
    </row>
    <row r="31" spans="1:12" x14ac:dyDescent="0.25">
      <c r="A31" s="65"/>
      <c r="B31" s="65"/>
      <c r="C31" s="65" t="s">
        <v>210</v>
      </c>
      <c r="D31" s="112"/>
      <c r="E31" s="66"/>
      <c r="F31" s="63"/>
      <c r="G31" s="64"/>
      <c r="H31" s="64"/>
    </row>
    <row r="32" spans="1:12" x14ac:dyDescent="0.25">
      <c r="A32" s="65" t="s">
        <v>132</v>
      </c>
      <c r="B32" s="65" t="s">
        <v>211</v>
      </c>
      <c r="C32" s="65" t="s">
        <v>212</v>
      </c>
      <c r="D32" s="112" t="s">
        <v>191</v>
      </c>
      <c r="E32" s="66">
        <f>ROUND(('PB-Standard_AN'!H24/(Setup!$D$6)),(Setup!$D$12))</f>
        <v>0.115123</v>
      </c>
      <c r="F32" s="63" t="s">
        <v>300</v>
      </c>
      <c r="G32" s="64">
        <f>ROUND(E32*(Setup!$D$6),(Setup!$D$11))</f>
        <v>42.02</v>
      </c>
      <c r="H32" s="64">
        <f>ROUND(G32*(Setup!$D$9),(Setup!$D$11))</f>
        <v>50</v>
      </c>
    </row>
    <row r="33" spans="1:8" x14ac:dyDescent="0.25">
      <c r="A33" s="65"/>
      <c r="B33" s="65"/>
      <c r="C33" s="65" t="s">
        <v>213</v>
      </c>
      <c r="D33" s="112"/>
      <c r="E33" s="66"/>
      <c r="F33" s="63"/>
      <c r="G33" s="64"/>
      <c r="H33" s="64"/>
    </row>
    <row r="34" spans="1:8" ht="30" x14ac:dyDescent="0.25">
      <c r="A34" s="65" t="s">
        <v>132</v>
      </c>
      <c r="B34" s="65" t="s">
        <v>214</v>
      </c>
      <c r="C34" s="111" t="s">
        <v>215</v>
      </c>
      <c r="D34" s="112" t="s">
        <v>191</v>
      </c>
      <c r="E34" s="66">
        <f>ROUND(('PB-Standard_AN'!H28/(Setup!$D$6)),(Setup!$D$12))</f>
        <v>0.115123</v>
      </c>
      <c r="F34" s="63" t="s">
        <v>300</v>
      </c>
      <c r="G34" s="64">
        <f>ROUND(E34*(Setup!$D$6),(Setup!$D$11))</f>
        <v>42.02</v>
      </c>
      <c r="H34" s="64">
        <f>ROUND(G34*(Setup!$D$9),(Setup!$D$11))</f>
        <v>50</v>
      </c>
    </row>
    <row r="35" spans="1:8" x14ac:dyDescent="0.25">
      <c r="A35" s="65"/>
      <c r="B35" s="65"/>
      <c r="C35" s="65" t="s">
        <v>216</v>
      </c>
      <c r="D35" s="112"/>
      <c r="E35" s="66"/>
      <c r="F35" s="63"/>
      <c r="G35" s="64"/>
      <c r="H35" s="64"/>
    </row>
    <row r="36" spans="1:8" x14ac:dyDescent="0.25">
      <c r="A36" s="65" t="s">
        <v>132</v>
      </c>
      <c r="B36" s="65" t="s">
        <v>217</v>
      </c>
      <c r="C36" s="65" t="s">
        <v>218</v>
      </c>
      <c r="D36" s="112" t="s">
        <v>191</v>
      </c>
      <c r="E36" s="66">
        <f>ROUND(('PB-Standard_AN'!H26/(Setup!$D$6)),(Setup!$D$12))</f>
        <v>4.6054999999999999E-2</v>
      </c>
      <c r="F36" s="63" t="s">
        <v>300</v>
      </c>
      <c r="G36" s="64">
        <f>ROUND(E36*(Setup!$D$6),(Setup!$D$11))</f>
        <v>16.809999999999999</v>
      </c>
      <c r="H36" s="64">
        <f>ROUND(G36*(Setup!$D$9),(Setup!$D$11))</f>
        <v>20</v>
      </c>
    </row>
    <row r="37" spans="1:8" x14ac:dyDescent="0.25">
      <c r="A37" s="65"/>
      <c r="B37" s="65"/>
      <c r="C37" s="65" t="s">
        <v>219</v>
      </c>
      <c r="D37" s="112"/>
      <c r="E37" s="66"/>
      <c r="F37" s="63"/>
      <c r="G37" s="64"/>
      <c r="H37" s="64"/>
    </row>
    <row r="38" spans="1:8" x14ac:dyDescent="0.25">
      <c r="A38" s="65" t="s">
        <v>132</v>
      </c>
      <c r="B38" s="65" t="s">
        <v>220</v>
      </c>
      <c r="C38" s="65" t="s">
        <v>221</v>
      </c>
      <c r="D38" s="112" t="s">
        <v>191</v>
      </c>
      <c r="E38" s="66">
        <f>ROUND(('PB-Standard_AN'!H36/(Setup!$D$6)),(Setup!$D$12))</f>
        <v>4.6054999999999999E-2</v>
      </c>
      <c r="F38" s="63" t="s">
        <v>300</v>
      </c>
      <c r="G38" s="64">
        <f>ROUND(E38*(Setup!$D$6),(Setup!$D$11))</f>
        <v>16.809999999999999</v>
      </c>
      <c r="H38" s="64">
        <f>ROUND(G38*(Setup!$D$9),(Setup!$D$11))</f>
        <v>20</v>
      </c>
    </row>
    <row r="39" spans="1:8" x14ac:dyDescent="0.25">
      <c r="A39" s="65"/>
      <c r="B39" s="65"/>
      <c r="C39" s="65" t="s">
        <v>222</v>
      </c>
      <c r="D39" s="112"/>
      <c r="E39" s="66"/>
      <c r="F39" s="63"/>
      <c r="G39" s="64"/>
      <c r="H39" s="64"/>
    </row>
    <row r="40" spans="1:8" x14ac:dyDescent="0.25">
      <c r="A40" s="65" t="s">
        <v>132</v>
      </c>
      <c r="B40" s="65" t="s">
        <v>223</v>
      </c>
      <c r="C40" s="65" t="s">
        <v>224</v>
      </c>
      <c r="D40" s="112" t="s">
        <v>191</v>
      </c>
      <c r="E40" s="66">
        <f>ROUND(('PB-Standard_AN'!H34/(Setup!$D$6)),(Setup!$D$12))</f>
        <v>0.115123</v>
      </c>
      <c r="F40" s="63" t="s">
        <v>300</v>
      </c>
      <c r="G40" s="64">
        <f>ROUND(E40*(Setup!$D$6),(Setup!$D$11))</f>
        <v>42.02</v>
      </c>
      <c r="H40" s="64">
        <f>ROUND(G40*(Setup!$D$9),(Setup!$D$11))</f>
        <v>50</v>
      </c>
    </row>
    <row r="41" spans="1:8" x14ac:dyDescent="0.25">
      <c r="A41" s="65"/>
      <c r="B41" s="65"/>
      <c r="C41" s="65" t="s">
        <v>225</v>
      </c>
      <c r="D41" s="112"/>
      <c r="E41" s="66"/>
      <c r="F41" s="63"/>
      <c r="G41" s="64"/>
      <c r="H41" s="64"/>
    </row>
    <row r="42" spans="1:8" x14ac:dyDescent="0.25">
      <c r="A42" s="65" t="s">
        <v>132</v>
      </c>
      <c r="B42" s="65" t="s">
        <v>226</v>
      </c>
      <c r="C42" s="65" t="s">
        <v>227</v>
      </c>
      <c r="D42" s="112" t="s">
        <v>191</v>
      </c>
      <c r="E42" s="66">
        <f>ROUND(('PB-Standard_AN'!H32/(Setup!$D$6)),(Setup!$D$12))</f>
        <v>0.27627400000000002</v>
      </c>
      <c r="F42" s="63" t="s">
        <v>300</v>
      </c>
      <c r="G42" s="64">
        <f>ROUND(E42*(Setup!$D$6),(Setup!$D$11))</f>
        <v>100.84</v>
      </c>
      <c r="H42" s="64">
        <f>ROUND(G42*(Setup!$D$9),(Setup!$D$11))</f>
        <v>120</v>
      </c>
    </row>
    <row r="43" spans="1:8" x14ac:dyDescent="0.25">
      <c r="A43" s="65"/>
      <c r="B43" s="65"/>
      <c r="C43" s="65" t="s">
        <v>228</v>
      </c>
      <c r="D43" s="112"/>
      <c r="E43" s="66"/>
      <c r="F43" s="63"/>
      <c r="G43" s="64"/>
      <c r="H43" s="64"/>
    </row>
    <row r="44" spans="1:8" x14ac:dyDescent="0.25">
      <c r="A44" s="65" t="s">
        <v>132</v>
      </c>
      <c r="B44" s="65" t="s">
        <v>229</v>
      </c>
      <c r="C44" s="65" t="s">
        <v>230</v>
      </c>
      <c r="D44" s="112" t="s">
        <v>191</v>
      </c>
      <c r="E44" s="66">
        <f>ROUND(('PB-Standard_AN'!H30/(Setup!$D$6)),(Setup!$D$12))</f>
        <v>0.86369899999999999</v>
      </c>
      <c r="F44" s="63" t="s">
        <v>300</v>
      </c>
      <c r="G44" s="64">
        <f>ROUND(E44*(Setup!$D$6),(Setup!$D$11))</f>
        <v>315.25</v>
      </c>
      <c r="H44" s="64">
        <f>ROUND(G44*(Setup!$D$9),(Setup!$D$11))</f>
        <v>375.15</v>
      </c>
    </row>
    <row r="45" spans="1:8" x14ac:dyDescent="0.25">
      <c r="A45" s="65"/>
      <c r="B45" s="65"/>
      <c r="C45" s="65" t="s">
        <v>231</v>
      </c>
      <c r="D45" s="112"/>
      <c r="E45" s="66"/>
      <c r="F45" s="63"/>
      <c r="G45" s="64"/>
      <c r="H45" s="64"/>
    </row>
    <row r="46" spans="1:8" x14ac:dyDescent="0.25">
      <c r="A46" s="65" t="s">
        <v>132</v>
      </c>
      <c r="B46" s="65" t="s">
        <v>232</v>
      </c>
      <c r="C46" s="65" t="s">
        <v>233</v>
      </c>
      <c r="D46" s="112" t="s">
        <v>191</v>
      </c>
      <c r="E46" s="66">
        <f>ROUND(('PB-Standard_AN'!H13/(Setup!$D$6)),(Setup!$D$12))</f>
        <v>4.6054999999999999E-2</v>
      </c>
      <c r="F46" s="63" t="s">
        <v>300</v>
      </c>
      <c r="G46" s="64">
        <f>ROUND(E46*(Setup!$D$6),(Setup!$D$11))</f>
        <v>16.809999999999999</v>
      </c>
      <c r="H46" s="64">
        <f>ROUND(G46*(Setup!$D$9),(Setup!$D$11))</f>
        <v>20</v>
      </c>
    </row>
    <row r="47" spans="1:8" x14ac:dyDescent="0.25">
      <c r="A47" s="65"/>
      <c r="B47" s="65"/>
      <c r="C47" s="65" t="s">
        <v>234</v>
      </c>
      <c r="D47" s="112"/>
      <c r="E47" s="66"/>
      <c r="F47" s="63"/>
      <c r="G47" s="64"/>
      <c r="H47" s="64"/>
    </row>
    <row r="48" spans="1:8" x14ac:dyDescent="0.25">
      <c r="A48" s="65" t="s">
        <v>132</v>
      </c>
      <c r="B48" s="65" t="s">
        <v>235</v>
      </c>
      <c r="C48" s="65" t="s">
        <v>236</v>
      </c>
      <c r="D48" s="112" t="s">
        <v>191</v>
      </c>
      <c r="E48" s="66">
        <f>ROUND(('PB-Standard_AN'!H39/(Setup!$D$6)),(Setup!$D$12))</f>
        <v>4.6054999999999999E-2</v>
      </c>
      <c r="F48" s="63" t="s">
        <v>300</v>
      </c>
      <c r="G48" s="64">
        <f>ROUND(E48*(Setup!$D$6),(Setup!$D$11))</f>
        <v>16.809999999999999</v>
      </c>
      <c r="H48" s="64">
        <f>ROUND(G48*(Setup!$D$9),(Setup!$D$11))</f>
        <v>20</v>
      </c>
    </row>
    <row r="49" spans="1:8" x14ac:dyDescent="0.25">
      <c r="A49" s="65"/>
      <c r="B49" s="65"/>
      <c r="C49" s="65" t="s">
        <v>237</v>
      </c>
      <c r="D49" s="112"/>
      <c r="E49" s="66"/>
      <c r="F49" s="63"/>
      <c r="G49" s="64"/>
      <c r="H49" s="64"/>
    </row>
    <row r="50" spans="1:8" x14ac:dyDescent="0.25">
      <c r="A50" s="65" t="s">
        <v>132</v>
      </c>
      <c r="B50" s="65" t="s">
        <v>238</v>
      </c>
      <c r="C50" s="65" t="s">
        <v>239</v>
      </c>
      <c r="D50" s="112" t="s">
        <v>191</v>
      </c>
      <c r="E50" s="66">
        <f>ROUND(('PB-Standard_AN'!H41/(Setup!$D$6)),(Setup!$D$12))</f>
        <v>4.6054999999999999E-2</v>
      </c>
      <c r="F50" s="63" t="s">
        <v>300</v>
      </c>
      <c r="G50" s="64">
        <f>ROUND(E50*(Setup!$D$6),(Setup!$D$11))</f>
        <v>16.809999999999999</v>
      </c>
      <c r="H50" s="64">
        <f>ROUND(G50*(Setup!$D$9),(Setup!$D$11))</f>
        <v>20</v>
      </c>
    </row>
    <row r="51" spans="1:8" x14ac:dyDescent="0.25">
      <c r="A51" s="65"/>
      <c r="B51" s="65"/>
      <c r="C51" s="65" t="s">
        <v>240</v>
      </c>
      <c r="D51" s="112"/>
      <c r="E51" s="66"/>
      <c r="F51" s="63"/>
      <c r="G51" s="64"/>
      <c r="H51" s="64"/>
    </row>
    <row r="52" spans="1:8" x14ac:dyDescent="0.25">
      <c r="A52" s="65" t="s">
        <v>132</v>
      </c>
      <c r="B52" s="65" t="s">
        <v>241</v>
      </c>
      <c r="C52" s="65" t="s">
        <v>242</v>
      </c>
      <c r="D52" s="112" t="s">
        <v>191</v>
      </c>
      <c r="E52" s="66">
        <f>ROUND(('PB-Standard_AN'!H43/(Setup!$D$6)),(Setup!$D$12))</f>
        <v>4.6054999999999999E-2</v>
      </c>
      <c r="F52" s="63" t="s">
        <v>300</v>
      </c>
      <c r="G52" s="64">
        <f>ROUND(E52*(Setup!$D$6),(Setup!$D$11))</f>
        <v>16.809999999999999</v>
      </c>
      <c r="H52" s="64">
        <f>ROUND(G52*(Setup!$D$9),(Setup!$D$11))</f>
        <v>20</v>
      </c>
    </row>
    <row r="53" spans="1:8" x14ac:dyDescent="0.25">
      <c r="A53" s="65"/>
      <c r="B53" s="65"/>
      <c r="C53" s="65" t="s">
        <v>243</v>
      </c>
      <c r="D53" s="112"/>
      <c r="E53" s="66"/>
      <c r="F53" s="63"/>
      <c r="G53" s="64"/>
      <c r="H53" s="64"/>
    </row>
    <row r="54" spans="1:8" x14ac:dyDescent="0.25">
      <c r="A54" s="65" t="s">
        <v>132</v>
      </c>
      <c r="B54" s="65" t="s">
        <v>244</v>
      </c>
      <c r="C54" s="65" t="s">
        <v>245</v>
      </c>
      <c r="D54" s="112" t="s">
        <v>191</v>
      </c>
      <c r="E54" s="66"/>
      <c r="F54" s="63" t="s">
        <v>300</v>
      </c>
      <c r="G54" s="69" t="s">
        <v>172</v>
      </c>
      <c r="H54" s="69" t="s">
        <v>172</v>
      </c>
    </row>
    <row r="55" spans="1:8" x14ac:dyDescent="0.25">
      <c r="A55" s="65"/>
      <c r="B55" s="65"/>
      <c r="C55" s="65" t="s">
        <v>246</v>
      </c>
      <c r="D55" s="112"/>
      <c r="E55" s="66"/>
      <c r="F55" s="63"/>
      <c r="G55" s="64"/>
      <c r="H55" s="64"/>
    </row>
    <row r="56" spans="1:8" x14ac:dyDescent="0.25">
      <c r="A56" s="65" t="s">
        <v>132</v>
      </c>
      <c r="B56" s="65" t="s">
        <v>247</v>
      </c>
      <c r="C56" s="65" t="s">
        <v>248</v>
      </c>
      <c r="D56" s="112" t="s">
        <v>191</v>
      </c>
      <c r="E56" s="66">
        <f>ROUND('PB-Zusatzleistungen'!H46/(Setup!$D$6),(Setup!$D$12))</f>
        <v>0</v>
      </c>
      <c r="F56" s="63" t="s">
        <v>300</v>
      </c>
      <c r="G56" s="64">
        <f>ROUND(E56*(Setup!$D$6),(Setup!$D$11))</f>
        <v>0</v>
      </c>
      <c r="H56" s="64">
        <f>ROUND(G56*(Setup!$D$9),(Setup!$D$11))</f>
        <v>0</v>
      </c>
    </row>
    <row r="57" spans="1:8" x14ac:dyDescent="0.25">
      <c r="A57" s="65"/>
      <c r="B57" s="65"/>
      <c r="C57" s="65" t="s">
        <v>246</v>
      </c>
      <c r="D57" s="112"/>
      <c r="E57" s="66"/>
      <c r="F57" s="63"/>
      <c r="G57" s="64"/>
      <c r="H57" s="64"/>
    </row>
    <row r="58" spans="1:8" x14ac:dyDescent="0.25">
      <c r="A58" s="65" t="s">
        <v>132</v>
      </c>
      <c r="B58" s="65" t="s">
        <v>249</v>
      </c>
      <c r="C58" s="65" t="s">
        <v>250</v>
      </c>
      <c r="D58" s="112" t="s">
        <v>191</v>
      </c>
      <c r="E58" s="66">
        <f>ROUND('PB-Zusatzleistungen'!H44/(Setup!$D$6),(Setup!$D$12))</f>
        <v>0.49315100000000001</v>
      </c>
      <c r="F58" s="63" t="s">
        <v>300</v>
      </c>
      <c r="G58" s="64">
        <f>ROUND(E58*(Setup!$D$6),(Setup!$D$11))</f>
        <v>180</v>
      </c>
      <c r="H58" s="64">
        <f>ROUND(G58*(Setup!$D$9),(Setup!$D$11))</f>
        <v>214.2</v>
      </c>
    </row>
    <row r="59" spans="1:8" x14ac:dyDescent="0.25">
      <c r="A59" s="65"/>
      <c r="B59" s="65"/>
      <c r="C59" s="65" t="s">
        <v>246</v>
      </c>
      <c r="D59" s="112"/>
      <c r="E59" s="66"/>
      <c r="F59" s="63"/>
      <c r="G59" s="64"/>
      <c r="H59" s="64"/>
    </row>
    <row r="60" spans="1:8" x14ac:dyDescent="0.25">
      <c r="A60" s="65" t="s">
        <v>132</v>
      </c>
      <c r="B60" s="65" t="s">
        <v>251</v>
      </c>
      <c r="C60" s="65" t="s">
        <v>252</v>
      </c>
      <c r="D60" s="112" t="s">
        <v>191</v>
      </c>
      <c r="E60" s="66">
        <f>ROUND('PB-Zusatzleistungen'!H42/(Setup!$D$6),(Setup!$D$12))</f>
        <v>4.9314999999999998E-2</v>
      </c>
      <c r="F60" s="63" t="s">
        <v>300</v>
      </c>
      <c r="G60" s="64">
        <f>ROUND(E60*(Setup!$D$6),(Setup!$D$11))</f>
        <v>18</v>
      </c>
      <c r="H60" s="64">
        <f>ROUND(G60*(Setup!$D$9),(Setup!$D$11))</f>
        <v>21.42</v>
      </c>
    </row>
    <row r="61" spans="1:8" x14ac:dyDescent="0.25">
      <c r="A61" s="65"/>
      <c r="B61" s="65"/>
      <c r="C61" s="65" t="s">
        <v>246</v>
      </c>
      <c r="D61" s="112"/>
      <c r="E61" s="66"/>
      <c r="F61" s="63"/>
      <c r="G61" s="64"/>
      <c r="H61" s="64"/>
    </row>
    <row r="62" spans="1:8" x14ac:dyDescent="0.25">
      <c r="A62" s="65" t="s">
        <v>132</v>
      </c>
      <c r="B62" s="65" t="s">
        <v>253</v>
      </c>
      <c r="C62" s="65" t="s">
        <v>254</v>
      </c>
      <c r="D62" s="112" t="s">
        <v>191</v>
      </c>
      <c r="E62" s="66">
        <f>ROUND('PB-Zusatzleistungen'!H48/(Setup!$D$6),(Setup!$D$12))</f>
        <v>2.0548E-2</v>
      </c>
      <c r="F62" s="63" t="s">
        <v>300</v>
      </c>
      <c r="G62" s="64">
        <f>ROUND(E62*(Setup!$D$6),(Setup!$D$11))</f>
        <v>7.5</v>
      </c>
      <c r="H62" s="64">
        <f>ROUND(G62*(Setup!$D$9),(Setup!$D$11))</f>
        <v>8.93</v>
      </c>
    </row>
    <row r="63" spans="1:8" x14ac:dyDescent="0.25">
      <c r="A63" s="65" t="s">
        <v>132</v>
      </c>
      <c r="B63" s="65" t="s">
        <v>255</v>
      </c>
      <c r="C63" s="65" t="s">
        <v>256</v>
      </c>
      <c r="D63" s="112" t="s">
        <v>188</v>
      </c>
      <c r="E63" s="66">
        <f>ROUND('PB-Zusatzleistungen'!H50,(Setup!$D$12))</f>
        <v>0</v>
      </c>
      <c r="F63" s="63" t="s">
        <v>188</v>
      </c>
      <c r="G63" s="64">
        <f>ROUND(E63,(Setup!$D$11))</f>
        <v>0</v>
      </c>
      <c r="H63" s="64">
        <f>ROUND(G63*(Setup!$D$9),(Setup!$D$11))</f>
        <v>0</v>
      </c>
    </row>
    <row r="64" spans="1:8" x14ac:dyDescent="0.25">
      <c r="A64" s="65" t="s">
        <v>132</v>
      </c>
      <c r="B64" s="65" t="s">
        <v>257</v>
      </c>
      <c r="C64" s="65" t="s">
        <v>297</v>
      </c>
      <c r="D64" s="112" t="s">
        <v>191</v>
      </c>
      <c r="E64" s="66"/>
      <c r="F64" s="63" t="s">
        <v>300</v>
      </c>
      <c r="G64" s="69" t="s">
        <v>172</v>
      </c>
      <c r="H64" s="69" t="s">
        <v>172</v>
      </c>
    </row>
    <row r="65" spans="1:8" x14ac:dyDescent="0.25">
      <c r="A65" s="65" t="s">
        <v>132</v>
      </c>
      <c r="B65" s="65" t="s">
        <v>258</v>
      </c>
      <c r="C65" s="65" t="s">
        <v>259</v>
      </c>
      <c r="D65" s="112" t="s">
        <v>191</v>
      </c>
      <c r="E65" s="66">
        <f>ROUND('PB-Zusatzleistungen'!H22/(Setup!$D$6),(Setup!$D$12))</f>
        <v>6.9068000000000004E-2</v>
      </c>
      <c r="F65" s="63" t="s">
        <v>300</v>
      </c>
      <c r="G65" s="64">
        <f>ROUND(E65*(Setup!$D$6),(Setup!$D$11))</f>
        <v>25.21</v>
      </c>
      <c r="H65" s="64">
        <f>ROUND(G65*(Setup!$D$9),(Setup!$D$11))</f>
        <v>30</v>
      </c>
    </row>
    <row r="66" spans="1:8" x14ac:dyDescent="0.25">
      <c r="A66" s="65"/>
      <c r="B66" s="65"/>
      <c r="C66" s="65" t="s">
        <v>260</v>
      </c>
      <c r="D66" s="112"/>
      <c r="E66" s="66"/>
      <c r="F66" s="63"/>
      <c r="G66" s="64"/>
      <c r="H66" s="64"/>
    </row>
    <row r="67" spans="1:8" x14ac:dyDescent="0.25">
      <c r="A67" s="65" t="s">
        <v>132</v>
      </c>
      <c r="B67" s="65" t="s">
        <v>268</v>
      </c>
      <c r="C67" s="65" t="s">
        <v>270</v>
      </c>
      <c r="D67" s="112" t="s">
        <v>188</v>
      </c>
      <c r="E67" s="66">
        <f>ROUND('PB-Zusatzleistungen'!L13,(Setup!$D$12))</f>
        <v>30</v>
      </c>
      <c r="F67" s="63" t="s">
        <v>188</v>
      </c>
      <c r="G67" s="64">
        <f>ROUND(E67/(Setup!$D$9),(Setup!$D$11))</f>
        <v>25.21</v>
      </c>
      <c r="H67" s="64">
        <f>ROUND(G67*(Setup!$D$9),(Setup!$D$11))</f>
        <v>30</v>
      </c>
    </row>
    <row r="68" spans="1:8" x14ac:dyDescent="0.25">
      <c r="A68" s="65"/>
      <c r="B68" s="65"/>
      <c r="C68" s="65" t="s">
        <v>269</v>
      </c>
      <c r="D68" s="112"/>
      <c r="E68" s="66"/>
      <c r="F68" s="63"/>
      <c r="G68" s="64"/>
      <c r="H68" s="64"/>
    </row>
    <row r="69" spans="1:8" x14ac:dyDescent="0.25">
      <c r="A69" s="65"/>
      <c r="B69" s="65"/>
      <c r="C69" s="65"/>
      <c r="D69" s="112"/>
      <c r="E69" s="66"/>
      <c r="F69" s="63"/>
      <c r="G69" s="64"/>
      <c r="H69" s="64"/>
    </row>
    <row r="70" spans="1:8" x14ac:dyDescent="0.25">
      <c r="A70" s="67" t="s">
        <v>272</v>
      </c>
      <c r="B70" s="68" t="s">
        <v>271</v>
      </c>
      <c r="C70" s="68"/>
      <c r="D70" s="112"/>
      <c r="E70" s="66"/>
      <c r="F70" s="63"/>
      <c r="G70" s="64"/>
      <c r="H70" s="64"/>
    </row>
    <row r="71" spans="1:8" x14ac:dyDescent="0.25">
      <c r="A71" s="65" t="s">
        <v>132</v>
      </c>
      <c r="B71" s="65" t="s">
        <v>274</v>
      </c>
      <c r="C71" s="65" t="s">
        <v>282</v>
      </c>
      <c r="D71" s="112" t="s">
        <v>191</v>
      </c>
      <c r="E71" s="66">
        <f>ROUND('PB-Standard_NB'!H18/(Setup!$D$6),(Setup!$D$12))</f>
        <v>0.18419199999999999</v>
      </c>
      <c r="F71" s="63" t="s">
        <v>300</v>
      </c>
      <c r="G71" s="64">
        <f>ROUND(E71*(Setup!$D$6),(Setup!$D$11))</f>
        <v>67.23</v>
      </c>
      <c r="H71" s="64">
        <f>ROUND(G71*(Setup!$D$9),(Setup!$D$11))</f>
        <v>80</v>
      </c>
    </row>
    <row r="72" spans="1:8" x14ac:dyDescent="0.25">
      <c r="A72" s="65"/>
      <c r="B72" s="65"/>
      <c r="C72" s="65" t="s">
        <v>204</v>
      </c>
      <c r="D72" s="112"/>
      <c r="E72" s="66"/>
      <c r="F72" s="63"/>
      <c r="G72" s="64"/>
      <c r="H72" s="64"/>
    </row>
    <row r="73" spans="1:8" x14ac:dyDescent="0.25">
      <c r="A73" s="65" t="s">
        <v>132</v>
      </c>
      <c r="B73" s="65" t="s">
        <v>275</v>
      </c>
      <c r="C73" s="65" t="s">
        <v>286</v>
      </c>
      <c r="D73" s="112" t="s">
        <v>191</v>
      </c>
      <c r="E73" s="66">
        <f>ROUND('PB-Standard_NB'!H20/(Setup!$D$6),(Setup!$D$12))</f>
        <v>0.18419199999999999</v>
      </c>
      <c r="F73" s="63" t="s">
        <v>300</v>
      </c>
      <c r="G73" s="64">
        <f>ROUND(E73*(Setup!$D$6),(Setup!$D$11))</f>
        <v>67.23</v>
      </c>
      <c r="H73" s="64">
        <f>ROUND(G73*(Setup!$D$9),(Setup!$D$11))</f>
        <v>80</v>
      </c>
    </row>
    <row r="74" spans="1:8" x14ac:dyDescent="0.25">
      <c r="A74" s="65"/>
      <c r="B74" s="65"/>
      <c r="C74" s="65" t="s">
        <v>207</v>
      </c>
      <c r="D74" s="112"/>
      <c r="E74" s="66"/>
      <c r="F74" s="63"/>
      <c r="G74" s="64"/>
      <c r="H74" s="64"/>
    </row>
    <row r="75" spans="1:8" x14ac:dyDescent="0.25">
      <c r="A75" s="65" t="s">
        <v>132</v>
      </c>
      <c r="B75" s="65" t="s">
        <v>276</v>
      </c>
      <c r="C75" s="65" t="s">
        <v>284</v>
      </c>
      <c r="D75" s="112" t="s">
        <v>191</v>
      </c>
      <c r="E75" s="66">
        <f>ROUND('PB-Standard_NB'!H22/(Setup!$D$6),(Setup!$D$12))</f>
        <v>0.18419199999999999</v>
      </c>
      <c r="F75" s="63" t="s">
        <v>300</v>
      </c>
      <c r="G75" s="64">
        <f>ROUND(E75*(Setup!$D$6),(Setup!$D$11))</f>
        <v>67.23</v>
      </c>
      <c r="H75" s="64">
        <f>ROUND(G75*(Setup!$D$9),(Setup!$D$11))</f>
        <v>80</v>
      </c>
    </row>
    <row r="76" spans="1:8" x14ac:dyDescent="0.25">
      <c r="A76" s="65"/>
      <c r="B76" s="65"/>
      <c r="C76" s="65" t="s">
        <v>210</v>
      </c>
      <c r="D76" s="112"/>
      <c r="E76" s="66"/>
      <c r="F76" s="63"/>
      <c r="G76" s="64"/>
      <c r="H76" s="64"/>
    </row>
    <row r="77" spans="1:8" x14ac:dyDescent="0.25">
      <c r="A77" s="65" t="s">
        <v>132</v>
      </c>
      <c r="B77" s="65" t="s">
        <v>277</v>
      </c>
      <c r="C77" s="65" t="s">
        <v>212</v>
      </c>
      <c r="D77" s="112" t="s">
        <v>191</v>
      </c>
      <c r="E77" s="66">
        <f>ROUND('PB-Standard_NB'!H24/(Setup!$D$6),(Setup!$D$12))</f>
        <v>0.18419199999999999</v>
      </c>
      <c r="F77" s="63" t="s">
        <v>300</v>
      </c>
      <c r="G77" s="64">
        <f>ROUND(E77*(Setup!$D$6),(Setup!$D$11))</f>
        <v>67.23</v>
      </c>
      <c r="H77" s="64">
        <f>ROUND(G77*(Setup!$D$9),(Setup!$D$11))</f>
        <v>80</v>
      </c>
    </row>
    <row r="78" spans="1:8" x14ac:dyDescent="0.25">
      <c r="A78" s="65"/>
      <c r="B78" s="65"/>
      <c r="C78" s="65" t="s">
        <v>213</v>
      </c>
      <c r="D78" s="112"/>
      <c r="E78" s="66"/>
      <c r="F78" s="63"/>
      <c r="G78" s="64"/>
      <c r="H78" s="64"/>
    </row>
    <row r="79" spans="1:8" ht="30" x14ac:dyDescent="0.25">
      <c r="A79" s="65" t="s">
        <v>132</v>
      </c>
      <c r="B79" s="65" t="s">
        <v>278</v>
      </c>
      <c r="C79" s="111" t="s">
        <v>215</v>
      </c>
      <c r="D79" s="112" t="s">
        <v>191</v>
      </c>
      <c r="E79" s="66">
        <f>ROUND('PB-Standard_NB'!H28/(Setup!$D$6),(Setup!$D$12))</f>
        <v>0.18419199999999999</v>
      </c>
      <c r="F79" s="63" t="s">
        <v>300</v>
      </c>
      <c r="G79" s="64">
        <f>ROUND(E79*(Setup!$D$6),(Setup!$D$11))</f>
        <v>67.23</v>
      </c>
      <c r="H79" s="64">
        <f>ROUND(G79*(Setup!$D$9),(Setup!$D$11))</f>
        <v>80</v>
      </c>
    </row>
    <row r="80" spans="1:8" x14ac:dyDescent="0.25">
      <c r="A80" s="65"/>
      <c r="B80" s="65"/>
      <c r="C80" s="65" t="s">
        <v>216</v>
      </c>
      <c r="D80" s="112"/>
      <c r="E80" s="66"/>
      <c r="F80" s="63"/>
      <c r="G80" s="64"/>
      <c r="H80" s="64"/>
    </row>
    <row r="81" spans="1:8" x14ac:dyDescent="0.25">
      <c r="A81" s="65" t="s">
        <v>132</v>
      </c>
      <c r="B81" s="65" t="s">
        <v>279</v>
      </c>
      <c r="C81" s="65" t="s">
        <v>285</v>
      </c>
      <c r="D81" s="112" t="s">
        <v>191</v>
      </c>
      <c r="E81" s="66">
        <f>ROUND('PB-Standard_NB'!H26/(Setup!$D$6),(Setup!$D$12))</f>
        <v>0.18419199999999999</v>
      </c>
      <c r="F81" s="63" t="s">
        <v>300</v>
      </c>
      <c r="G81" s="64">
        <f>ROUND(E81*(Setup!$D$6),(Setup!$D$11))</f>
        <v>67.23</v>
      </c>
      <c r="H81" s="64">
        <f>ROUND(G81*(Setup!$D$9),(Setup!$D$11))</f>
        <v>80</v>
      </c>
    </row>
    <row r="82" spans="1:8" x14ac:dyDescent="0.25">
      <c r="A82" s="65"/>
      <c r="B82" s="65"/>
      <c r="C82" s="65" t="s">
        <v>219</v>
      </c>
      <c r="D82" s="112"/>
      <c r="E82" s="66"/>
      <c r="F82" s="63"/>
      <c r="G82" s="64"/>
      <c r="H82" s="64"/>
    </row>
    <row r="83" spans="1:8" x14ac:dyDescent="0.25">
      <c r="A83" s="65" t="s">
        <v>132</v>
      </c>
      <c r="B83" s="65" t="s">
        <v>280</v>
      </c>
      <c r="C83" s="65" t="s">
        <v>221</v>
      </c>
      <c r="D83" s="112" t="s">
        <v>191</v>
      </c>
      <c r="E83" s="66">
        <f>ROUND('PB-Standard_NB'!H36/(Setup!$D$6),(Setup!$D$12))</f>
        <v>0.18419199999999999</v>
      </c>
      <c r="F83" s="63" t="s">
        <v>300</v>
      </c>
      <c r="G83" s="64">
        <f>ROUND(E83*(Setup!$D$6),(Setup!$D$11))</f>
        <v>67.23</v>
      </c>
      <c r="H83" s="64">
        <f>ROUND(G83*(Setup!$D$9),(Setup!$D$11))</f>
        <v>80</v>
      </c>
    </row>
    <row r="84" spans="1:8" x14ac:dyDescent="0.25">
      <c r="A84" s="65"/>
      <c r="B84" s="65"/>
      <c r="C84" s="65" t="s">
        <v>222</v>
      </c>
      <c r="D84" s="112"/>
      <c r="E84" s="66"/>
      <c r="F84" s="63"/>
      <c r="G84" s="64"/>
      <c r="H84" s="64"/>
    </row>
    <row r="85" spans="1:8" x14ac:dyDescent="0.25">
      <c r="A85" s="65" t="s">
        <v>132</v>
      </c>
      <c r="B85" s="65" t="s">
        <v>281</v>
      </c>
      <c r="C85" s="65" t="s">
        <v>224</v>
      </c>
      <c r="D85" s="112" t="s">
        <v>191</v>
      </c>
      <c r="E85" s="66">
        <f>ROUND('PB-Standard_NB'!H34/(Setup!$D$6),(Setup!$D$12))</f>
        <v>0.18419199999999999</v>
      </c>
      <c r="F85" s="63" t="s">
        <v>300</v>
      </c>
      <c r="G85" s="64">
        <f>ROUND(E85*(Setup!$D$6),(Setup!$D$11))</f>
        <v>67.23</v>
      </c>
      <c r="H85" s="64">
        <f>ROUND(G85*(Setup!$D$9),(Setup!$D$11))</f>
        <v>80</v>
      </c>
    </row>
    <row r="86" spans="1:8" x14ac:dyDescent="0.25">
      <c r="A86" s="65"/>
      <c r="B86" s="65"/>
      <c r="C86" s="65" t="s">
        <v>225</v>
      </c>
      <c r="D86" s="112"/>
      <c r="E86" s="66"/>
      <c r="F86" s="63"/>
      <c r="G86" s="64"/>
      <c r="H86" s="64"/>
    </row>
    <row r="87" spans="1:8" x14ac:dyDescent="0.25">
      <c r="A87" s="65" t="s">
        <v>132</v>
      </c>
      <c r="B87" s="65" t="s">
        <v>283</v>
      </c>
      <c r="C87" s="65" t="s">
        <v>227</v>
      </c>
      <c r="D87" s="112" t="s">
        <v>191</v>
      </c>
      <c r="E87" s="66">
        <f>ROUND('PB-Standard_NB'!H32/(Setup!$D$6),(Setup!$D$12))</f>
        <v>0.18419199999999999</v>
      </c>
      <c r="F87" s="63" t="s">
        <v>300</v>
      </c>
      <c r="G87" s="64">
        <f>ROUND(E87*(Setup!$D$6),(Setup!$D$11))</f>
        <v>67.23</v>
      </c>
      <c r="H87" s="64">
        <f>ROUND(G87*(Setup!$D$9),(Setup!$D$11))</f>
        <v>80</v>
      </c>
    </row>
    <row r="88" spans="1:8" x14ac:dyDescent="0.25">
      <c r="A88" s="65"/>
      <c r="B88" s="65"/>
      <c r="C88" s="65" t="s">
        <v>228</v>
      </c>
      <c r="D88" s="112"/>
      <c r="E88" s="66"/>
      <c r="F88" s="63"/>
      <c r="G88" s="64"/>
      <c r="H88" s="64"/>
    </row>
    <row r="89" spans="1:8" x14ac:dyDescent="0.25">
      <c r="A89" s="65" t="s">
        <v>132</v>
      </c>
      <c r="B89" s="65" t="s">
        <v>287</v>
      </c>
      <c r="C89" s="65" t="s">
        <v>288</v>
      </c>
      <c r="D89" s="112" t="s">
        <v>191</v>
      </c>
      <c r="E89" s="66">
        <f>ROUND('PB-Standard_NB'!H30/(Setup!$D$6),(Setup!$D$12))</f>
        <v>0.18419199999999999</v>
      </c>
      <c r="F89" s="63" t="s">
        <v>300</v>
      </c>
      <c r="G89" s="64">
        <f>ROUND(E89*(Setup!$D$6),(Setup!$D$11))</f>
        <v>67.23</v>
      </c>
      <c r="H89" s="64">
        <f>ROUND(G89*(Setup!$D$9),(Setup!$D$11))</f>
        <v>80</v>
      </c>
    </row>
    <row r="90" spans="1:8" x14ac:dyDescent="0.25">
      <c r="A90" s="65"/>
      <c r="B90" s="65"/>
      <c r="C90" s="65" t="s">
        <v>231</v>
      </c>
      <c r="D90" s="112"/>
      <c r="E90" s="66"/>
      <c r="F90" s="63"/>
      <c r="G90" s="64"/>
      <c r="H90" s="64"/>
    </row>
    <row r="91" spans="1:8" x14ac:dyDescent="0.25">
      <c r="A91" s="65" t="s">
        <v>132</v>
      </c>
      <c r="B91" s="65" t="s">
        <v>289</v>
      </c>
      <c r="C91" s="65" t="s">
        <v>236</v>
      </c>
      <c r="D91" s="112" t="s">
        <v>191</v>
      </c>
      <c r="E91" s="66">
        <f>ROUND('PB-Standard_NB'!H39/(Setup!$D$6),(Setup!$D$12))</f>
        <v>9.2081999999999997E-2</v>
      </c>
      <c r="F91" s="63" t="s">
        <v>300</v>
      </c>
      <c r="G91" s="64">
        <f>ROUND(E91*(Setup!$D$6),(Setup!$D$11))</f>
        <v>33.61</v>
      </c>
      <c r="H91" s="64">
        <f>ROUND(G91*(Setup!$D$9),(Setup!$D$11))</f>
        <v>40</v>
      </c>
    </row>
    <row r="92" spans="1:8" x14ac:dyDescent="0.25">
      <c r="A92" s="65"/>
      <c r="B92" s="65"/>
      <c r="C92" s="65" t="s">
        <v>237</v>
      </c>
      <c r="D92" s="112"/>
      <c r="E92" s="66"/>
      <c r="F92" s="63"/>
      <c r="G92" s="64"/>
      <c r="H92" s="64"/>
    </row>
    <row r="93" spans="1:8" x14ac:dyDescent="0.25">
      <c r="A93" s="65" t="s">
        <v>132</v>
      </c>
      <c r="B93" s="65" t="s">
        <v>290</v>
      </c>
      <c r="C93" s="65" t="s">
        <v>239</v>
      </c>
      <c r="D93" s="112" t="s">
        <v>191</v>
      </c>
      <c r="E93" s="66">
        <f>ROUND('PB-Standard_NB'!H41/(Setup!$D$6),(Setup!$D$12))</f>
        <v>2.3014E-2</v>
      </c>
      <c r="F93" s="63" t="s">
        <v>300</v>
      </c>
      <c r="G93" s="64">
        <f>ROUND(E93*(Setup!$D$6),(Setup!$D$11))</f>
        <v>8.4</v>
      </c>
      <c r="H93" s="64">
        <f>ROUND(G93*(Setup!$D$9),(Setup!$D$11))</f>
        <v>10</v>
      </c>
    </row>
    <row r="94" spans="1:8" x14ac:dyDescent="0.25">
      <c r="A94" s="65"/>
      <c r="B94" s="65"/>
      <c r="C94" s="65" t="s">
        <v>240</v>
      </c>
      <c r="D94" s="112"/>
      <c r="E94" s="66"/>
      <c r="F94" s="63"/>
      <c r="G94" s="64"/>
      <c r="H94" s="64"/>
    </row>
    <row r="95" spans="1:8" x14ac:dyDescent="0.25">
      <c r="A95" s="65" t="s">
        <v>132</v>
      </c>
      <c r="B95" s="65" t="s">
        <v>291</v>
      </c>
      <c r="C95" s="65" t="s">
        <v>292</v>
      </c>
      <c r="D95" s="112" t="s">
        <v>191</v>
      </c>
      <c r="E95" s="66">
        <f>ROUND('PB-Standard_NB'!H43/(Setup!$D$6),(Setup!$D$12))</f>
        <v>9.2081999999999997E-2</v>
      </c>
      <c r="F95" s="63" t="s">
        <v>300</v>
      </c>
      <c r="G95" s="64">
        <f>ROUND(E95*(Setup!$D$6),(Setup!$D$11))</f>
        <v>33.61</v>
      </c>
      <c r="H95" s="64">
        <f>ROUND(G95*(Setup!$D$9),(Setup!$D$11))</f>
        <v>40</v>
      </c>
    </row>
    <row r="96" spans="1:8" x14ac:dyDescent="0.25">
      <c r="A96" s="65"/>
      <c r="B96" s="65"/>
      <c r="C96" s="65" t="s">
        <v>273</v>
      </c>
      <c r="D96" s="112"/>
      <c r="E96" s="66"/>
      <c r="F96" s="63"/>
      <c r="G96" s="64"/>
      <c r="H96" s="64"/>
    </row>
  </sheetData>
  <mergeCells count="4">
    <mergeCell ref="A5:A6"/>
    <mergeCell ref="B5:B6"/>
    <mergeCell ref="C5:C6"/>
    <mergeCell ref="F5:H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CC0B4EAD97D447859CC21E79FC082F" ma:contentTypeVersion="17" ma:contentTypeDescription="Ein neues Dokument erstellen." ma:contentTypeScope="" ma:versionID="f288d7731abfb9f5493ed8cc01ce0235">
  <xsd:schema xmlns:xsd="http://www.w3.org/2001/XMLSchema" xmlns:xs="http://www.w3.org/2001/XMLSchema" xmlns:p="http://schemas.microsoft.com/office/2006/metadata/properties" xmlns:ns2="564a9f78-9d27-49f4-b8f5-3070e58e71fd" xmlns:ns3="565f770e-2197-4573-8f21-345b9ec8f605" targetNamespace="http://schemas.microsoft.com/office/2006/metadata/properties" ma:root="true" ma:fieldsID="0fd1bcb4e74be9c5d1921ca684db8557" ns2:_="" ns3:_="">
    <xsd:import namespace="564a9f78-9d27-49f4-b8f5-3070e58e71fd"/>
    <xsd:import namespace="565f770e-2197-4573-8f21-345b9ec8f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Ordnerty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9f78-9d27-49f4-b8f5-3070e58e71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7dda8dc-c006-4852-b2fd-1b5e5917c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nertyp" ma:index="24" nillable="true" ma:displayName="Ordnertyp" ma:format="Dropdown" ma:internalName="Ordnertyp">
      <xsd:simpleType>
        <xsd:restriction base="dms:Choice">
          <xsd:enumeration value="Prozes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f770e-2197-4573-8f21-345b9ec8f6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043dccf-e028-4618-91a6-a7c72835392e}" ma:internalName="TaxCatchAll" ma:showField="CatchAllData" ma:web="565f770e-2197-4573-8f21-345b9ec8f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9f78-9d27-49f4-b8f5-3070e58e71fd">
      <Terms xmlns="http://schemas.microsoft.com/office/infopath/2007/PartnerControls"/>
    </lcf76f155ced4ddcb4097134ff3c332f>
    <TaxCatchAll xmlns="565f770e-2197-4573-8f21-345b9ec8f605" xsi:nil="true"/>
    <Ordnertyp xmlns="564a9f78-9d27-49f4-b8f5-3070e58e71fd" xsi:nil="true"/>
  </documentManagement>
</p:properties>
</file>

<file path=customXml/itemProps1.xml><?xml version="1.0" encoding="utf-8"?>
<ds:datastoreItem xmlns:ds="http://schemas.openxmlformats.org/officeDocument/2006/customXml" ds:itemID="{21AFE315-F286-4A00-8CA2-11FF14F9A38F}"/>
</file>

<file path=customXml/itemProps2.xml><?xml version="1.0" encoding="utf-8"?>
<ds:datastoreItem xmlns:ds="http://schemas.openxmlformats.org/officeDocument/2006/customXml" ds:itemID="{CD52F7C7-16C1-4226-8B24-976EE7A39A16}"/>
</file>

<file path=customXml/itemProps3.xml><?xml version="1.0" encoding="utf-8"?>
<ds:datastoreItem xmlns:ds="http://schemas.openxmlformats.org/officeDocument/2006/customXml" ds:itemID="{6EE3C0B3-326D-4350-B2A3-84E586F866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</vt:i4>
      </vt:variant>
    </vt:vector>
  </HeadingPairs>
  <TitlesOfParts>
    <vt:vector size="11" baseType="lpstr">
      <vt:lpstr>Vorwort</vt:lpstr>
      <vt:lpstr>Vorwort II</vt:lpstr>
      <vt:lpstr>Setup</vt:lpstr>
      <vt:lpstr>PB-Standard_AN</vt:lpstr>
      <vt:lpstr>PB-Standard_NB</vt:lpstr>
      <vt:lpstr>PB-Zusatzleistungen</vt:lpstr>
      <vt:lpstr>elektronisches_Preisblatt</vt:lpstr>
      <vt:lpstr>elektronisches_Preisblatt!_Toc138245881</vt:lpstr>
      <vt:lpstr>'PB-Standard_AN'!Druckbereich</vt:lpstr>
      <vt:lpstr>'PB-Standard_NB'!Druckbereich</vt:lpstr>
      <vt:lpstr>'PB-Zusatzleistungen'!Druckbereich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Ulm;Ronald Wiegler</dc:creator>
  <cp:lastModifiedBy>Wolf, Matthias</cp:lastModifiedBy>
  <cp:lastPrinted>2023-08-31T06:11:46Z</cp:lastPrinted>
  <dcterms:created xsi:type="dcterms:W3CDTF">2016-08-17T11:44:38Z</dcterms:created>
  <dcterms:modified xsi:type="dcterms:W3CDTF">2024-10-28T08:03:18Z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0x01010081CC0B4EAD97D447859CC21E79FC082F</vt:lpwstr>
  </property>
</Properties>
</file>